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9720" windowHeight="6030" activeTab="3"/>
  </bookViews>
  <sheets>
    <sheet name="P&amp;L" sheetId="1" r:id="rId1"/>
    <sheet name="Bal. Sheet" sheetId="2" r:id="rId2"/>
    <sheet name="CC ST. OF C. IN EQUITY" sheetId="3" r:id="rId3"/>
    <sheet name="CC CASH FLOW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Y">#REF!</definedName>
    <definedName name="\Z">#REF!</definedName>
    <definedName name="_Key1" hidden="1">'[5]A-1'!#REF!</definedName>
    <definedName name="_Order1" hidden="1">255</definedName>
    <definedName name="_Sort" hidden="1">'[5]A-1'!#REF!</definedName>
    <definedName name="ACT2">#REF!</definedName>
    <definedName name="ADJ2">#REF!</definedName>
    <definedName name="ALLOT2">#REF!</definedName>
    <definedName name="B">#REF!</definedName>
    <definedName name="Chargeabl">'[1]FF-1'!#REF!</definedName>
    <definedName name="Chargeable">'[1]FF-1'!#REF!</definedName>
    <definedName name="Co_name">#REF!</definedName>
    <definedName name="COMPUTER">#REF!</definedName>
    <definedName name="Coy_cel">#REF!</definedName>
    <definedName name="Coy_cell">#REF!</definedName>
    <definedName name="Coy_name">#REF!</definedName>
    <definedName name="INPUTGRID">#REF!</definedName>
    <definedName name="InsertCASum">#REF!</definedName>
    <definedName name="LASTCOLUMNCELL">#REF!</definedName>
    <definedName name="NUM_DOCS">#REF!</definedName>
    <definedName name="PARTNERS_INITIALS">#REF!</definedName>
    <definedName name="_xlnm.Print_Area" localSheetId="1">'Bal. Sheet'!$B$1:$H$53</definedName>
    <definedName name="_xlnm.Print_Area" localSheetId="3">'CC CASH FLOW'!$A$1:$M$75</definedName>
    <definedName name="_xlnm.Print_Area" localSheetId="2">'CC ST. OF C. IN EQUITY'!$A$1:$T$34</definedName>
    <definedName name="_xlnm.Print_Area" localSheetId="0">'P&amp;L'!$B$1:$N$49</definedName>
    <definedName name="Print_Area_MI">#REF!</definedName>
    <definedName name="R_E_Additions">#REF!</definedName>
    <definedName name="R_E_b_f">#REF!</definedName>
    <definedName name="R_e_c_f">#REF!</definedName>
    <definedName name="RestNote">#REF!</definedName>
    <definedName name="Titl">'[3]5 Analysis'!#REF!</definedName>
    <definedName name="Title">'[3]5 Analysis'!#REF!</definedName>
    <definedName name="TotalCA">'[4]FF-5'!#REF!</definedName>
    <definedName name="TOTALS">#REF!</definedName>
    <definedName name="Type">#REF!</definedName>
    <definedName name="VALID01234">#REF!,#REF!</definedName>
    <definedName name="you">'[1]FF-1'!#REF!</definedName>
  </definedNames>
  <calcPr fullCalcOnLoad="1"/>
</workbook>
</file>

<file path=xl/sharedStrings.xml><?xml version="1.0" encoding="utf-8"?>
<sst xmlns="http://schemas.openxmlformats.org/spreadsheetml/2006/main" count="182" uniqueCount="151">
  <si>
    <t xml:space="preserve">As at </t>
  </si>
  <si>
    <t>June 30, 2002</t>
  </si>
  <si>
    <t>ASSETS</t>
  </si>
  <si>
    <t>Cash and balances with banks and agents</t>
  </si>
  <si>
    <t>Deposits and placement with financial institutions</t>
  </si>
  <si>
    <t>Dealing securities</t>
  </si>
  <si>
    <t>Investment securities</t>
  </si>
  <si>
    <t>Financing of customers</t>
  </si>
  <si>
    <t>Other assets</t>
  </si>
  <si>
    <t>Statutory deposits with Bank Negara Malaysia</t>
  </si>
  <si>
    <t>Statutory deposits with Accountant General Malaysia</t>
  </si>
  <si>
    <t>Bills receivable</t>
  </si>
  <si>
    <t>Total Assets</t>
  </si>
  <si>
    <t>LIABILITIES, SHAREHOLDERS' FUNDS &amp; TAKAFUL FUNDS</t>
  </si>
  <si>
    <t>Deposits from customers</t>
  </si>
  <si>
    <t>Deposits and placements of bank and other financial institutions</t>
  </si>
  <si>
    <t>Bills payable</t>
  </si>
  <si>
    <t>Total liabilities</t>
  </si>
  <si>
    <t>Share Capital</t>
  </si>
  <si>
    <t>Reserves</t>
  </si>
  <si>
    <t>Total Shareholders' Funds</t>
  </si>
  <si>
    <t>Family Takaful Fund</t>
  </si>
  <si>
    <t>General Takaful Fund</t>
  </si>
  <si>
    <t>Group Family Takaful Fund</t>
  </si>
  <si>
    <t>General Retakaful Fund</t>
  </si>
  <si>
    <t>ASEAN Takaful Group Retakaful Pool</t>
  </si>
  <si>
    <t>Family Retakaful Fund</t>
  </si>
  <si>
    <t>Total Takaful Funds</t>
  </si>
  <si>
    <t>Minority Interest</t>
  </si>
  <si>
    <t>Total Liabilities, Shareholders' Funds and Takaful Funds</t>
  </si>
  <si>
    <t>COMMITMENTS AND CONTINGENCIES</t>
  </si>
  <si>
    <t>Net tangible assets per share (RM)</t>
  </si>
  <si>
    <t>companies</t>
  </si>
  <si>
    <t>Cash and balances with bank and agents</t>
  </si>
  <si>
    <t>3 months ended</t>
  </si>
  <si>
    <t>RM'000</t>
  </si>
  <si>
    <t>Non-distributable</t>
  </si>
  <si>
    <t>Distributable</t>
  </si>
  <si>
    <t xml:space="preserve">Foreign </t>
  </si>
  <si>
    <t>Currency</t>
  </si>
  <si>
    <t>Share</t>
  </si>
  <si>
    <t xml:space="preserve">Share </t>
  </si>
  <si>
    <t>Reserve</t>
  </si>
  <si>
    <t>Translation</t>
  </si>
  <si>
    <t>Capital</t>
  </si>
  <si>
    <t>Retained</t>
  </si>
  <si>
    <t>Premium</t>
  </si>
  <si>
    <t>Fund</t>
  </si>
  <si>
    <t>Profits</t>
  </si>
  <si>
    <t>Total</t>
  </si>
  <si>
    <t>Group</t>
  </si>
  <si>
    <t>At 1 July, 2002</t>
  </si>
  <si>
    <t xml:space="preserve">Currency translation differences </t>
  </si>
  <si>
    <t>Net gain not recognised in the</t>
  </si>
  <si>
    <t xml:space="preserve">income statement </t>
  </si>
  <si>
    <t xml:space="preserve">Net profit for the year </t>
  </si>
  <si>
    <t>Dividends</t>
  </si>
  <si>
    <t xml:space="preserve">RM'000 </t>
  </si>
  <si>
    <t>Investment in associated companies</t>
  </si>
  <si>
    <t>Due from associated company</t>
  </si>
  <si>
    <t>Property, plant and equiptment</t>
  </si>
  <si>
    <t>Other payables</t>
  </si>
  <si>
    <t>before Minority Interests</t>
  </si>
  <si>
    <t>Transfer to Profit Equalisation</t>
  </si>
  <si>
    <t xml:space="preserve">Profit </t>
  </si>
  <si>
    <t>Equalisation</t>
  </si>
  <si>
    <t>The Profit Equalisation Reserve is maintained in compliance with Bank Negara Malaysia's Guideline and is not distributable as cash dividends.</t>
  </si>
  <si>
    <t>Depreciation</t>
  </si>
  <si>
    <t>Operating profit before working capital changes</t>
  </si>
  <si>
    <t>Purchase of fixed assets</t>
  </si>
  <si>
    <t>NET INCREASE IN CASH AND CASH EQUIVALENTS</t>
  </si>
  <si>
    <t>Deposits and placement with financial instituion</t>
  </si>
  <si>
    <t>Cumulative</t>
  </si>
  <si>
    <t>CONDENSED CONSOLIDATED CASH FLOW STATEMENT</t>
  </si>
  <si>
    <t>ENDED</t>
  </si>
  <si>
    <t>CASH FLOWS FROM OPERATING ACTIVITIES</t>
  </si>
  <si>
    <t>Profit before taxation</t>
  </si>
  <si>
    <t>Adjustment for non-cash flow:-</t>
  </si>
  <si>
    <t xml:space="preserve">Changes in working capital </t>
  </si>
  <si>
    <t>CASH FLOWS FROM INVESTING ACTIVITIES</t>
  </si>
  <si>
    <t>Net cash generated from investing activities</t>
  </si>
  <si>
    <t>CASH FLOWS FROM FINANCING ACTIVITIES</t>
  </si>
  <si>
    <t>Net cash generated from financing activities</t>
  </si>
  <si>
    <t>CASH AND CASH EQUIVALENTS AT END OF QUARTER</t>
  </si>
  <si>
    <t>Cash and cash equivalents:</t>
  </si>
  <si>
    <t>31 December</t>
  </si>
  <si>
    <t>ATTACHMENT I</t>
  </si>
  <si>
    <t>ATTACHMENT II</t>
  </si>
  <si>
    <t>6 months ended</t>
  </si>
  <si>
    <t>Dec. 31, 2002</t>
  </si>
  <si>
    <t>6 MONTHS</t>
  </si>
  <si>
    <t>31 DEC</t>
  </si>
  <si>
    <t>Share of profits of associated co.</t>
  </si>
  <si>
    <t>Provision for financing loss</t>
  </si>
  <si>
    <t>Other provisions</t>
  </si>
  <si>
    <t>Decrease/(Increase) in Bill Receivables</t>
  </si>
  <si>
    <t>Decrease/(Increase) in Other Receivables</t>
  </si>
  <si>
    <t>Decrease/(Increase) in Due From Associate Co.</t>
  </si>
  <si>
    <t>Decrease/(Increase) in Statutory Deposit with BNM</t>
  </si>
  <si>
    <t>Increase/(Decrease)in Bill Payables</t>
  </si>
  <si>
    <t>Increase/(Decrease) in Other Payables</t>
  </si>
  <si>
    <t>Increase/(Decrease) in Family Takaful</t>
  </si>
  <si>
    <t>Increase/(Decrease) in General Takaful</t>
  </si>
  <si>
    <t>Increase/(Decrease) in Group Family Takaful</t>
  </si>
  <si>
    <t>Increase/(Decrease) in General Retakaful</t>
  </si>
  <si>
    <t xml:space="preserve">Cash generated from operation </t>
  </si>
  <si>
    <t>Tax Paid</t>
  </si>
  <si>
    <t>Zakat Paid</t>
  </si>
  <si>
    <t>Net cash (used) / generated from operating activities</t>
  </si>
  <si>
    <t>Purchase of Investment Securities</t>
  </si>
  <si>
    <t>Sale of Dealing Securities</t>
  </si>
  <si>
    <t>Proceeds from issuance of shares-MI</t>
  </si>
  <si>
    <t>Dividend Paid</t>
  </si>
  <si>
    <t>CASH AND CASH EQUIVALENTS AT BEGINNING OF THE YEAR</t>
  </si>
  <si>
    <t>Increase in Financing of Customer</t>
  </si>
  <si>
    <t>Decrease in Deposits</t>
  </si>
  <si>
    <t>At 31 December, 2002</t>
  </si>
  <si>
    <t>At 1 July, 2001</t>
  </si>
  <si>
    <t>At 31 December, 2001</t>
  </si>
  <si>
    <t xml:space="preserve">in the income statement </t>
  </si>
  <si>
    <t xml:space="preserve">Net gain/(loss) not recognised </t>
  </si>
  <si>
    <t>Consolidation adjustment</t>
  </si>
  <si>
    <t>ATTACHMENT III</t>
  </si>
  <si>
    <t>ATTACHMENT IV</t>
  </si>
  <si>
    <t xml:space="preserve">Amortisation of deferred asset-Danaharta </t>
  </si>
  <si>
    <t>FOR THE PERIOD ENDED 31 DECEMBER 2002</t>
  </si>
  <si>
    <t>FOR THE PERIOD ENDED 31 DECEMBER 2002, Continued</t>
  </si>
  <si>
    <t>Increase/(Decrease) in ASEAN Takaful Group Retakaful Pool</t>
  </si>
  <si>
    <t xml:space="preserve">Increase/(Decrease) in Family Retakaful </t>
  </si>
  <si>
    <t xml:space="preserve">             BIMB HOLDINGS BERHAD</t>
  </si>
  <si>
    <t xml:space="preserve">    Unaudited Condensed Consolidated Income Statement </t>
  </si>
  <si>
    <t xml:space="preserve">      for the Period Ended 31st December 2002</t>
  </si>
  <si>
    <t xml:space="preserve">   Staff Cost</t>
  </si>
  <si>
    <t xml:space="preserve">   Revenue</t>
  </si>
  <si>
    <t xml:space="preserve">   Depreciation &amp; amortisation</t>
  </si>
  <si>
    <t xml:space="preserve">    Provision for Financing Loss</t>
  </si>
  <si>
    <t xml:space="preserve">   Other operating expenses</t>
  </si>
  <si>
    <t xml:space="preserve">    Profit from operation</t>
  </si>
  <si>
    <t xml:space="preserve">    Finance Cost</t>
  </si>
  <si>
    <t xml:space="preserve">    Share in the results of associated</t>
  </si>
  <si>
    <t xml:space="preserve">    Profit Before Tax and Zakat</t>
  </si>
  <si>
    <t xml:space="preserve">    Taxation </t>
  </si>
  <si>
    <t xml:space="preserve">    Zakat</t>
  </si>
  <si>
    <t xml:space="preserve">  Profit / (loss) After Taxation, Zakat</t>
  </si>
  <si>
    <t xml:space="preserve">    Minority Interests </t>
  </si>
  <si>
    <t xml:space="preserve">    Net Profit for the period </t>
  </si>
  <si>
    <t xml:space="preserve">    Earning Per Share - basic (sen)</t>
  </si>
  <si>
    <t xml:space="preserve">    BIMB HOLDINGS BERHAD</t>
  </si>
  <si>
    <t xml:space="preserve">    Unaudited Condensed Consolidated Balance Sheet as at 31st December 2002</t>
  </si>
  <si>
    <t xml:space="preserve">   CONDENSED CONSOLIDATED STATEMENT OF CHANGES IN EQUITY</t>
  </si>
  <si>
    <t xml:space="preserve">    FOR THE PERIOD ENDED 31 DECEMBER, 2002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</si>
</sst>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\(0\)"/>
    <numFmt numFmtId="166" formatCode="0.00\ \ \ ;\-0.00\ \ \ ;0.00\ \ \ ;[Red]@&quot;    &quot;"/>
    <numFmt numFmtId="167" formatCode="_(* #,##0_);_(* \(#,##0\);_(* &quot;-&quot;??_);_(@_)"/>
    <numFmt numFmtId="168" formatCode="_(* #,##0.0000_);_(* \(#,##0.0000\);_(* &quot;-&quot;??_);_(@_)"/>
    <numFmt numFmtId="169" formatCode="&quot;£&quot;#,##0;\-&quot;£&quot;#,##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.000_);[Red]\(#,##0.000\)"/>
    <numFmt numFmtId="175" formatCode="0.000%"/>
    <numFmt numFmtId="176" formatCode="0.00_)"/>
    <numFmt numFmtId="177" formatCode="0.00%;\(0.00\)%"/>
    <numFmt numFmtId="178" formatCode="_-* #,##0.000000_-;\-* #,##0.000000_-;_-* &quot;-&quot;??_-;_-@_-"/>
    <numFmt numFmtId="179" formatCode="&quot;RM&quot;#,##0.00;\-&quot;RM&quot;#,##0.00"/>
    <numFmt numFmtId="180" formatCode="##,##0.000_);\(#,##0.000\)"/>
    <numFmt numFmtId="181" formatCode="#,##0.000;\-#,##0.000"/>
    <numFmt numFmtId="182" formatCode="&quot;RM&quot;#,##0;\-&quot;RM&quot;#,##0"/>
    <numFmt numFmtId="183" formatCode="&quot;RM&quot;#,##0;[Red]\-&quot;RM&quot;#,##0"/>
    <numFmt numFmtId="184" formatCode="&quot;RM&quot;#,##0.00;[Red]\-&quot;RM&quot;#,##0.00"/>
    <numFmt numFmtId="185" formatCode="_-&quot;RM&quot;* #,##0_-;\-&quot;RM&quot;* #,##0_-;_-&quot;RM&quot;* &quot;-&quot;_-;_-@_-"/>
    <numFmt numFmtId="186" formatCode="_-&quot;RM&quot;* #,##0.00_-;\-&quot;RM&quot;* #,##0.00_-;_-&quot;RM&quot;* &quot;-&quot;??_-;_-@_-"/>
    <numFmt numFmtId="187" formatCode="0%;\(0%\)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Helv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Palatino"/>
      <family val="0"/>
    </font>
    <font>
      <b/>
      <sz val="10"/>
      <name val="Palatino"/>
      <family val="0"/>
    </font>
    <font>
      <sz val="11"/>
      <name val="Book Antiqua"/>
      <family val="0"/>
    </font>
    <font>
      <sz val="10"/>
      <color indexed="8"/>
      <name val="Arial"/>
      <family val="2"/>
    </font>
    <font>
      <b/>
      <i/>
      <sz val="16"/>
      <name val="Helv"/>
      <family val="0"/>
    </font>
    <font>
      <b/>
      <u val="single"/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1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1">
      <alignment horizontal="center"/>
      <protection/>
    </xf>
    <xf numFmtId="0" fontId="15" fillId="0" borderId="0">
      <alignment/>
      <protection/>
    </xf>
    <xf numFmtId="0" fontId="15" fillId="0" borderId="2" applyFill="0">
      <alignment horizontal="center"/>
      <protection locked="0"/>
    </xf>
    <xf numFmtId="0" fontId="14" fillId="0" borderId="0" applyFill="0">
      <alignment horizontal="center"/>
      <protection locked="0"/>
    </xf>
    <xf numFmtId="0" fontId="14" fillId="2" borderId="0">
      <alignment/>
      <protection/>
    </xf>
    <xf numFmtId="0" fontId="14" fillId="0" borderId="0">
      <alignment/>
      <protection locked="0"/>
    </xf>
    <xf numFmtId="0" fontId="14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15" fillId="3" borderId="0">
      <alignment horizontal="right"/>
      <protection/>
    </xf>
    <xf numFmtId="0" fontId="14" fillId="0" borderId="0">
      <alignment/>
      <protection/>
    </xf>
    <xf numFmtId="179" fontId="16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16" fillId="0" borderId="0">
      <alignment/>
      <protection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82" fontId="0" fillId="0" borderId="0" applyFill="0" applyBorder="0" applyAlignment="0">
      <protection/>
    </xf>
    <xf numFmtId="183" fontId="0" fillId="0" borderId="0" applyFill="0" applyBorder="0" applyAlignment="0">
      <protection/>
    </xf>
    <xf numFmtId="179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16" fillId="0" borderId="0">
      <alignment/>
      <protection locked="0"/>
    </xf>
    <xf numFmtId="14" fontId="17" fillId="0" borderId="0" applyFill="0" applyBorder="0" applyAlignment="0">
      <protection/>
    </xf>
    <xf numFmtId="178" fontId="16" fillId="0" borderId="0">
      <alignment/>
      <protection locked="0"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>
      <alignment/>
      <protection locked="0"/>
    </xf>
    <xf numFmtId="0" fontId="1" fillId="0" borderId="0" applyNumberFormat="0" applyFill="0" applyBorder="0" applyAlignment="0" applyProtection="0"/>
    <xf numFmtId="38" fontId="4" fillId="4" borderId="0" applyNumberFormat="0" applyBorder="0" applyAlignment="0" applyProtection="0"/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175" fontId="0" fillId="0" borderId="0">
      <alignment/>
      <protection locked="0"/>
    </xf>
    <xf numFmtId="175" fontId="0" fillId="0" borderId="0">
      <alignment/>
      <protection locked="0"/>
    </xf>
    <xf numFmtId="0" fontId="2" fillId="0" borderId="0" applyFill="0" applyBorder="0" applyProtection="0">
      <alignment horizontal="right"/>
    </xf>
    <xf numFmtId="0" fontId="3" fillId="0" borderId="0" applyNumberFormat="0" applyFill="0" applyBorder="0" applyAlignment="0" applyProtection="0"/>
    <xf numFmtId="10" fontId="4" fillId="5" borderId="1" applyNumberFormat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6" fontId="18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0" fontId="4" fillId="6" borderId="5" applyNumberFormat="0" applyFont="0" applyBorder="0" applyAlignment="0" applyProtection="0"/>
    <xf numFmtId="165" fontId="5" fillId="0" borderId="0">
      <alignment/>
      <protection/>
    </xf>
    <xf numFmtId="166" fontId="4" fillId="0" borderId="6" applyNumberFormat="0" applyFont="0" applyFill="0" applyAlignment="0" applyProtection="0"/>
    <xf numFmtId="0" fontId="16" fillId="0" borderId="7" applyBorder="0">
      <alignment horizontal="justify" vertical="justify"/>
      <protection/>
    </xf>
    <xf numFmtId="49" fontId="17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75" fontId="0" fillId="0" borderId="8">
      <alignment/>
      <protection locked="0"/>
    </xf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 applyNumberFormat="0" applyBorder="0" applyAlignment="0">
      <protection/>
    </xf>
  </cellStyleXfs>
  <cellXfs count="96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0" xfId="0" applyAlignment="1">
      <alignment horizontal="center"/>
    </xf>
    <xf numFmtId="43" fontId="0" fillId="0" borderId="0" xfId="37" applyAlignment="1">
      <alignment/>
    </xf>
    <xf numFmtId="43" fontId="0" fillId="0" borderId="10" xfId="37" applyBorder="1" applyAlignment="1">
      <alignment/>
    </xf>
    <xf numFmtId="43" fontId="0" fillId="0" borderId="4" xfId="37" applyBorder="1" applyAlignment="1">
      <alignment/>
    </xf>
    <xf numFmtId="43" fontId="7" fillId="0" borderId="0" xfId="37" applyFont="1" applyAlignment="1">
      <alignment/>
    </xf>
    <xf numFmtId="43" fontId="0" fillId="0" borderId="0" xfId="0" applyNumberFormat="1" applyAlignment="1">
      <alignment/>
    </xf>
    <xf numFmtId="0" fontId="0" fillId="0" borderId="9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43" fontId="0" fillId="0" borderId="11" xfId="37" applyBorder="1" applyAlignment="1">
      <alignment/>
    </xf>
    <xf numFmtId="43" fontId="0" fillId="0" borderId="12" xfId="37" applyBorder="1" applyAlignment="1">
      <alignment/>
    </xf>
    <xf numFmtId="167" fontId="0" fillId="0" borderId="0" xfId="37" applyNumberFormat="1" applyAlignment="1">
      <alignment/>
    </xf>
    <xf numFmtId="43" fontId="0" fillId="0" borderId="0" xfId="37" applyNumberFormat="1" applyAlignment="1">
      <alignment/>
    </xf>
    <xf numFmtId="167" fontId="0" fillId="0" borderId="0" xfId="37" applyNumberFormat="1" applyFont="1" applyFill="1" applyAlignment="1">
      <alignment horizontal="left"/>
    </xf>
    <xf numFmtId="167" fontId="12" fillId="0" borderId="10" xfId="37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67" fontId="12" fillId="0" borderId="0" xfId="37" applyNumberFormat="1" applyFont="1" applyAlignment="1">
      <alignment/>
    </xf>
    <xf numFmtId="167" fontId="0" fillId="0" borderId="10" xfId="37" applyNumberFormat="1" applyBorder="1" applyAlignment="1">
      <alignment/>
    </xf>
    <xf numFmtId="167" fontId="0" fillId="0" borderId="4" xfId="37" applyNumberFormat="1" applyBorder="1" applyAlignment="1">
      <alignment/>
    </xf>
    <xf numFmtId="43" fontId="7" fillId="0" borderId="0" xfId="37" applyNumberFormat="1" applyFont="1" applyAlignment="1">
      <alignment/>
    </xf>
    <xf numFmtId="167" fontId="0" fillId="0" borderId="11" xfId="37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left"/>
    </xf>
    <xf numFmtId="167" fontId="0" fillId="0" borderId="0" xfId="37" applyNumberFormat="1" applyFill="1" applyAlignment="1">
      <alignment/>
    </xf>
    <xf numFmtId="43" fontId="0" fillId="0" borderId="0" xfId="37" applyFill="1" applyAlignment="1">
      <alignment/>
    </xf>
    <xf numFmtId="167" fontId="7" fillId="0" borderId="0" xfId="37" applyNumberFormat="1" applyFont="1" applyAlignment="1">
      <alignment/>
    </xf>
    <xf numFmtId="0" fontId="19" fillId="0" borderId="0" xfId="0" applyFont="1" applyAlignment="1">
      <alignment horizontal="right"/>
    </xf>
    <xf numFmtId="16" fontId="11" fillId="0" borderId="0" xfId="0" applyNumberFormat="1" applyFont="1" applyAlignment="1" quotePrefix="1">
      <alignment horizontal="right"/>
    </xf>
    <xf numFmtId="0" fontId="0" fillId="0" borderId="0" xfId="0" applyFont="1" applyAlignment="1">
      <alignment/>
    </xf>
    <xf numFmtId="167" fontId="12" fillId="0" borderId="11" xfId="37" applyNumberFormat="1" applyFont="1" applyBorder="1" applyAlignment="1">
      <alignment/>
    </xf>
    <xf numFmtId="167" fontId="12" fillId="0" borderId="4" xfId="37" applyNumberFormat="1" applyFont="1" applyBorder="1" applyAlignment="1">
      <alignment/>
    </xf>
    <xf numFmtId="167" fontId="12" fillId="0" borderId="0" xfId="0" applyNumberFormat="1" applyFont="1" applyAlignment="1">
      <alignment/>
    </xf>
    <xf numFmtId="167" fontId="12" fillId="0" borderId="2" xfId="37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43" fontId="21" fillId="0" borderId="0" xfId="37" applyFont="1" applyAlignment="1">
      <alignment/>
    </xf>
    <xf numFmtId="43" fontId="21" fillId="0" borderId="11" xfId="37" applyFont="1" applyBorder="1" applyAlignment="1">
      <alignment/>
    </xf>
    <xf numFmtId="43" fontId="21" fillId="0" borderId="0" xfId="37" applyFont="1" applyFill="1" applyAlignment="1">
      <alignment/>
    </xf>
    <xf numFmtId="43" fontId="21" fillId="0" borderId="12" xfId="37" applyFont="1" applyBorder="1" applyAlignment="1">
      <alignment/>
    </xf>
    <xf numFmtId="167" fontId="0" fillId="0" borderId="0" xfId="37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11" xfId="37" applyNumberFormat="1" applyFont="1" applyBorder="1" applyAlignment="1">
      <alignment/>
    </xf>
    <xf numFmtId="167" fontId="0" fillId="0" borderId="0" xfId="37" applyNumberFormat="1" applyFont="1" applyFill="1" applyAlignment="1">
      <alignment/>
    </xf>
    <xf numFmtId="43" fontId="0" fillId="0" borderId="12" xfId="37" applyFont="1" applyBorder="1" applyAlignment="1">
      <alignment/>
    </xf>
    <xf numFmtId="43" fontId="0" fillId="0" borderId="0" xfId="37" applyFont="1" applyAlignment="1">
      <alignment/>
    </xf>
    <xf numFmtId="43" fontId="0" fillId="0" borderId="0" xfId="37" applyNumberFormat="1" applyFont="1" applyAlignment="1">
      <alignment/>
    </xf>
    <xf numFmtId="167" fontId="0" fillId="0" borderId="12" xfId="37" applyNumberFormat="1" applyFont="1" applyBorder="1" applyAlignment="1">
      <alignment/>
    </xf>
    <xf numFmtId="167" fontId="0" fillId="0" borderId="4" xfId="37" applyNumberFormat="1" applyFont="1" applyBorder="1" applyAlignment="1">
      <alignment/>
    </xf>
    <xf numFmtId="167" fontId="12" fillId="0" borderId="0" xfId="37" applyNumberFormat="1" applyFont="1" applyBorder="1" applyAlignment="1">
      <alignment/>
    </xf>
    <xf numFmtId="167" fontId="12" fillId="0" borderId="0" xfId="0" applyNumberFormat="1" applyFont="1" applyAlignment="1">
      <alignment horizontal="right"/>
    </xf>
    <xf numFmtId="167" fontId="12" fillId="0" borderId="0" xfId="37" applyNumberFormat="1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167" fontId="23" fillId="0" borderId="0" xfId="37" applyNumberFormat="1" applyFont="1" applyAlignment="1">
      <alignment horizontal="right"/>
    </xf>
    <xf numFmtId="167" fontId="23" fillId="0" borderId="0" xfId="37" applyNumberFormat="1" applyFont="1" applyAlignment="1">
      <alignment/>
    </xf>
    <xf numFmtId="167" fontId="23" fillId="0" borderId="11" xfId="37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167" fontId="23" fillId="0" borderId="13" xfId="37" applyNumberFormat="1" applyFont="1" applyBorder="1" applyAlignment="1">
      <alignment horizontal="right"/>
    </xf>
    <xf numFmtId="167" fontId="23" fillId="0" borderId="13" xfId="37" applyNumberFormat="1" applyFont="1" applyBorder="1" applyAlignment="1">
      <alignment/>
    </xf>
    <xf numFmtId="167" fontId="23" fillId="0" borderId="0" xfId="37" applyNumberFormat="1" applyFont="1" applyBorder="1" applyAlignment="1">
      <alignment horizontal="right"/>
    </xf>
    <xf numFmtId="167" fontId="23" fillId="0" borderId="10" xfId="37" applyNumberFormat="1" applyFont="1" applyBorder="1" applyAlignment="1">
      <alignment horizontal="right"/>
    </xf>
    <xf numFmtId="167" fontId="23" fillId="0" borderId="10" xfId="37" applyNumberFormat="1" applyFont="1" applyBorder="1" applyAlignment="1">
      <alignment/>
    </xf>
    <xf numFmtId="0" fontId="13" fillId="0" borderId="0" xfId="0" applyFont="1" applyAlignment="1">
      <alignment horizontal="right"/>
    </xf>
    <xf numFmtId="16" fontId="7" fillId="0" borderId="2" xfId="0" applyNumberFormat="1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77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æØè [0.00]_NO.1-CLAIM FORMAT" xfId="26"/>
    <cellStyle name="æØè_NO.1-CLAIM FORMAT" xfId="27"/>
    <cellStyle name="b" xfId="28"/>
    <cellStyle name="Calc Currency (0)" xfId="29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omma" xfId="37"/>
    <cellStyle name="Comma [0]" xfId="38"/>
    <cellStyle name="Comma [00]" xfId="39"/>
    <cellStyle name="Currency" xfId="40"/>
    <cellStyle name="Currency [0]" xfId="41"/>
    <cellStyle name="Currency [00]" xfId="42"/>
    <cellStyle name="Date" xfId="43"/>
    <cellStyle name="Date Short" xfId="44"/>
    <cellStyle name="Date_BIFCA2002-AllAWPs-final v2" xfId="45"/>
    <cellStyle name="Enter Currency (0)" xfId="46"/>
    <cellStyle name="Enter Currency (2)" xfId="47"/>
    <cellStyle name="Enter Units (0)" xfId="48"/>
    <cellStyle name="Enter Units (1)" xfId="49"/>
    <cellStyle name="Enter Units (2)" xfId="50"/>
    <cellStyle name="ÊÝ [0.00]_NO.1-CLAIM FORMAT" xfId="51"/>
    <cellStyle name="ÊÝ_NO.1-CLAIM FORMAT" xfId="52"/>
    <cellStyle name="Fixed" xfId="53"/>
    <cellStyle name="Followed Hyperlink" xfId="54"/>
    <cellStyle name="Grey" xfId="55"/>
    <cellStyle name="Header1" xfId="56"/>
    <cellStyle name="Header2" xfId="57"/>
    <cellStyle name="Heading1" xfId="58"/>
    <cellStyle name="Heading2" xfId="59"/>
    <cellStyle name="HELV8BLUE" xfId="60"/>
    <cellStyle name="Hyperlink" xfId="61"/>
    <cellStyle name="Input [yellow]" xfId="62"/>
    <cellStyle name="Link Currency (0)" xfId="63"/>
    <cellStyle name="Link Currency (2)" xfId="64"/>
    <cellStyle name="Link Units (0)" xfId="65"/>
    <cellStyle name="Link Units (1)" xfId="66"/>
    <cellStyle name="Link Units (2)" xfId="67"/>
    <cellStyle name="Normal - Style1" xfId="68"/>
    <cellStyle name="Percent" xfId="69"/>
    <cellStyle name="Percent [0]" xfId="70"/>
    <cellStyle name="Percent [00]" xfId="71"/>
    <cellStyle name="Percent [2]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Profile" xfId="78"/>
    <cellStyle name="RM" xfId="79"/>
    <cellStyle name="TableBorder" xfId="80"/>
    <cellStyle name="text" xfId="81"/>
    <cellStyle name="Text Indent A" xfId="82"/>
    <cellStyle name="Text Indent B" xfId="83"/>
    <cellStyle name="Text Indent C" xfId="84"/>
    <cellStyle name="Total" xfId="85"/>
    <cellStyle name="Tusental (0)_pldt" xfId="86"/>
    <cellStyle name="Tusental_pldt" xfId="87"/>
    <cellStyle name="Valuta (0)_pldt" xfId="88"/>
    <cellStyle name="Valuta_pldt" xfId="89"/>
    <cellStyle name="W_CATÊSSP_1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</xdr:row>
      <xdr:rowOff>104775</xdr:rowOff>
    </xdr:from>
    <xdr:to>
      <xdr:col>9</xdr:col>
      <xdr:colOff>114300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067050" y="904875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4</xdr:row>
      <xdr:rowOff>104775</xdr:rowOff>
    </xdr:from>
    <xdr:to>
      <xdr:col>15</xdr:col>
      <xdr:colOff>600075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619750" y="904875"/>
          <a:ext cx="16478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KL\abacus\lead-Abacu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KL\abacus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KL\abacus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lanisys-Lea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\LL%20files\bloom\1998\Bloomadvertising\Less%20than%20200%20hours\Client%20Code%20(BLO278)\Year%20end%20311298\09-AWPs\BLO278-AllAWP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LL%20files\bloom\1997\bloomconso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xfs0004\VOL2\DATA\Excel\Fixed%20Asset-NEWpi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k-l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aak\clients\audit\Bank%20Islam\YE02\Financing%20Review\Financing%20Review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Sheet1"/>
      <sheetName val="F-1 F-2"/>
      <sheetName val="F-3"/>
      <sheetName val="F-4"/>
      <sheetName val="F-5"/>
      <sheetName val="F-9"/>
      <sheetName val="A"/>
      <sheetName val="D"/>
      <sheetName val="B "/>
      <sheetName val="B-3"/>
      <sheetName val="B-4"/>
      <sheetName val="B-10"/>
      <sheetName val="L"/>
      <sheetName val="M"/>
      <sheetName val="U-disc"/>
      <sheetName val="U "/>
      <sheetName val="U-2"/>
      <sheetName val="U-3"/>
      <sheetName val="U-4"/>
      <sheetName val="BB"/>
      <sheetName val="BB-1"/>
      <sheetName val="BB-5"/>
      <sheetName val="CC"/>
      <sheetName val="CC-3"/>
      <sheetName val="FF"/>
      <sheetName val="FF-1"/>
      <sheetName val="FF-2"/>
      <sheetName val="FF-3"/>
      <sheetName val="FF-4"/>
      <sheetName val="10"/>
      <sheetName val="10-1"/>
      <sheetName val="20 30"/>
      <sheetName val="30-1"/>
      <sheetName val="70 "/>
      <sheetName val="P-1"/>
      <sheetName val="0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utstanding"/>
      <sheetName val="F-1"/>
      <sheetName val="F-2"/>
      <sheetName val="F-3"/>
      <sheetName val="F-4"/>
      <sheetName val="F-5"/>
      <sheetName val="A"/>
      <sheetName val="A-10"/>
      <sheetName val="B"/>
      <sheetName val="C"/>
      <sheetName val="L"/>
      <sheetName val="MM"/>
      <sheetName val="U"/>
      <sheetName val="BB"/>
      <sheetName val="BB-5"/>
      <sheetName val="CC"/>
      <sheetName val="FF"/>
      <sheetName val="FF-1"/>
      <sheetName val="FF-2"/>
      <sheetName val="FF-3"/>
      <sheetName val="FF-5"/>
      <sheetName val="XX"/>
      <sheetName val="10-20"/>
      <sheetName val="20-1"/>
      <sheetName val="30"/>
      <sheetName val="30-1"/>
      <sheetName val="70"/>
      <sheetName val="S"/>
      <sheetName val="E"/>
      <sheetName val="P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S"/>
      <sheetName val="BPR-PL "/>
      <sheetName val="BPR-BS"/>
      <sheetName val="F-1,2"/>
      <sheetName val="F-3"/>
      <sheetName val="F-4"/>
      <sheetName val="F-5"/>
      <sheetName val="F-9"/>
      <sheetName val="F-22"/>
      <sheetName val="F-99"/>
      <sheetName val="A"/>
      <sheetName val="A-1"/>
      <sheetName val="A-10"/>
      <sheetName val="B"/>
      <sheetName val="B-2"/>
      <sheetName val="B-3"/>
      <sheetName val="B-10"/>
      <sheetName val="Sheet1 (2)"/>
      <sheetName val="C"/>
      <sheetName val="L"/>
      <sheetName val="L-2"/>
      <sheetName val="N"/>
      <sheetName val="M MM "/>
      <sheetName val="U dis"/>
      <sheetName val="U"/>
      <sheetName val="U-1"/>
      <sheetName val="U-3"/>
      <sheetName val="U-4"/>
      <sheetName val="U-10"/>
      <sheetName val="AA"/>
      <sheetName val="BB"/>
      <sheetName val="BB-2"/>
      <sheetName val="BB-10"/>
      <sheetName val="BB-17"/>
      <sheetName val="FIN297"/>
      <sheetName val="CC"/>
      <sheetName val="DD"/>
      <sheetName val="DD-1"/>
      <sheetName val="DD-10"/>
      <sheetName val="FF"/>
      <sheetName val="FF-1"/>
      <sheetName val="FF-2"/>
      <sheetName val="FF-3"/>
      <sheetName val="FF-4"/>
      <sheetName val="FF-4(a)"/>
      <sheetName val="10,20"/>
      <sheetName val="10-1"/>
      <sheetName val="20"/>
      <sheetName val="30 "/>
      <sheetName val="31"/>
      <sheetName val="32"/>
      <sheetName val="7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 dis (3)"/>
      <sheetName val="U dis (2)"/>
      <sheetName val="U dis"/>
      <sheetName val="F-1,2 (2)"/>
      <sheetName val="F-3 (2)"/>
      <sheetName val="F-22 (2)"/>
      <sheetName val="F-1,2 (3)"/>
      <sheetName val="F-3 (3)"/>
      <sheetName val="F-1,2"/>
      <sheetName val="F-22 (3)"/>
      <sheetName val="F-3"/>
      <sheetName val="F-22"/>
      <sheetName val="CF-4 "/>
      <sheetName val="CF-1,2"/>
      <sheetName val="CF-3"/>
      <sheetName val="CF-4"/>
      <sheetName val="U-4"/>
      <sheetName val="notes"/>
      <sheetName val="ccf"/>
      <sheetName val="Sheet6"/>
      <sheetName val="Sheet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pet"/>
      <sheetName val="Fixtures and Fittings"/>
      <sheetName val="Security"/>
      <sheetName val="Furniture "/>
      <sheetName val="Land Building"/>
      <sheetName val="Computer"/>
      <sheetName val="Leasehold improvement"/>
      <sheetName val="Motor vehicle"/>
      <sheetName val="SUMMARY"/>
      <sheetName val="U-1"/>
      <sheetName val="Work in progress"/>
      <sheetName val="Work in progress -reclas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asehold improv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P Summary"/>
      <sheetName val="NPF&gt;10m"/>
      <sheetName val="NPF&gt;5m"/>
      <sheetName val="NPF&gt;1m"/>
      <sheetName val="NPF Random"/>
      <sheetName val="Top 25 custom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9"/>
  <sheetViews>
    <sheetView view="pageBreakPreview" zoomScale="75" zoomScaleSheetLayoutView="75" workbookViewId="0" topLeftCell="A1">
      <selection activeCell="B5" sqref="B5:N5"/>
    </sheetView>
  </sheetViews>
  <sheetFormatPr defaultColWidth="9.140625" defaultRowHeight="12.75"/>
  <cols>
    <col min="1" max="1" width="3.421875" style="0" customWidth="1"/>
    <col min="2" max="2" width="2.57421875" style="0" customWidth="1"/>
    <col min="3" max="3" width="19.28125" style="0" customWidth="1"/>
    <col min="4" max="4" width="1.7109375" style="0" customWidth="1"/>
    <col min="5" max="5" width="6.140625" style="0" customWidth="1"/>
    <col min="6" max="6" width="2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9.421875" style="0" customWidth="1"/>
    <col min="16" max="16" width="9.8515625" style="0" bestFit="1" customWidth="1"/>
  </cols>
  <sheetData>
    <row r="1" spans="12:14" ht="15.75">
      <c r="L1" s="85" t="s">
        <v>87</v>
      </c>
      <c r="M1" s="85"/>
      <c r="N1" s="85"/>
    </row>
    <row r="2" spans="2:14" ht="20.25">
      <c r="B2" s="91" t="s">
        <v>129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4" spans="2:14" ht="18">
      <c r="B4" s="92" t="s">
        <v>130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2:14" ht="18">
      <c r="B5" s="92" t="s">
        <v>131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14" ht="6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2:14" ht="13.5" thickTop="1">
      <c r="L7" s="89" t="s">
        <v>72</v>
      </c>
      <c r="M7" s="89"/>
      <c r="N7" s="89"/>
    </row>
    <row r="8" spans="8:14" ht="12.75">
      <c r="H8" s="88" t="s">
        <v>34</v>
      </c>
      <c r="I8" s="88"/>
      <c r="J8" s="88"/>
      <c r="L8" s="88" t="s">
        <v>88</v>
      </c>
      <c r="M8" s="88"/>
      <c r="N8" s="88"/>
    </row>
    <row r="9" spans="8:14" ht="13.5" thickBot="1">
      <c r="H9" s="86" t="s">
        <v>85</v>
      </c>
      <c r="I9" s="87"/>
      <c r="J9" s="87"/>
      <c r="K9" s="8"/>
      <c r="L9" s="86" t="s">
        <v>85</v>
      </c>
      <c r="M9" s="87"/>
      <c r="N9" s="87"/>
    </row>
    <row r="10" spans="8:14" ht="12.75">
      <c r="H10" s="5">
        <v>2002</v>
      </c>
      <c r="I10" s="48"/>
      <c r="J10" s="5">
        <v>2001</v>
      </c>
      <c r="K10" s="3"/>
      <c r="L10" s="5">
        <v>2002</v>
      </c>
      <c r="M10" s="3"/>
      <c r="N10" s="3">
        <v>2001</v>
      </c>
    </row>
    <row r="11" spans="8:14" ht="12.75">
      <c r="H11" s="16" t="s">
        <v>35</v>
      </c>
      <c r="I11" s="49"/>
      <c r="J11" s="16" t="s">
        <v>35</v>
      </c>
      <c r="K11" s="16"/>
      <c r="L11" s="16" t="s">
        <v>35</v>
      </c>
      <c r="M11" s="16"/>
      <c r="N11" s="16" t="s">
        <v>35</v>
      </c>
    </row>
    <row r="12" spans="8:14" ht="12.75">
      <c r="H12" s="43"/>
      <c r="I12" s="50"/>
      <c r="J12" s="43"/>
      <c r="N12" s="43"/>
    </row>
    <row r="13" spans="2:15" ht="12.75">
      <c r="B13" t="s">
        <v>133</v>
      </c>
      <c r="D13" s="17"/>
      <c r="E13" s="18"/>
      <c r="H13" s="55">
        <f>+L13-124819</f>
        <v>155236</v>
      </c>
      <c r="I13" s="51"/>
      <c r="J13" s="55">
        <v>107646</v>
      </c>
      <c r="K13" s="10"/>
      <c r="L13" s="21">
        <v>280055</v>
      </c>
      <c r="M13" s="10"/>
      <c r="N13" s="55">
        <v>199287</v>
      </c>
      <c r="O13" s="14"/>
    </row>
    <row r="14" spans="8:14" ht="9" customHeight="1">
      <c r="H14" s="55"/>
      <c r="I14" s="51"/>
      <c r="J14" s="55"/>
      <c r="K14" s="10"/>
      <c r="L14" s="10"/>
      <c r="M14" s="10"/>
      <c r="N14" s="55"/>
    </row>
    <row r="15" spans="2:15" ht="12.75">
      <c r="B15" t="s">
        <v>132</v>
      </c>
      <c r="H15" s="55">
        <f>+L15+35428</f>
        <v>-37440</v>
      </c>
      <c r="I15" s="51"/>
      <c r="J15" s="55">
        <v>-32993</v>
      </c>
      <c r="K15" s="10"/>
      <c r="L15" s="21">
        <f>-72869+1</f>
        <v>-72868</v>
      </c>
      <c r="M15" s="10"/>
      <c r="N15" s="55">
        <v>-64798</v>
      </c>
      <c r="O15" s="14"/>
    </row>
    <row r="16" spans="8:14" ht="9" customHeight="1">
      <c r="H16" s="55"/>
      <c r="I16" s="51"/>
      <c r="J16" s="55"/>
      <c r="K16" s="10"/>
      <c r="L16" s="21"/>
      <c r="M16" s="10"/>
      <c r="N16" s="55"/>
    </row>
    <row r="17" spans="2:15" ht="12.75">
      <c r="B17" t="s">
        <v>134</v>
      </c>
      <c r="H17" s="55">
        <f>+L17+13279</f>
        <v>-25573</v>
      </c>
      <c r="I17" s="51"/>
      <c r="J17" s="55">
        <v>-14549</v>
      </c>
      <c r="K17" s="10"/>
      <c r="L17" s="21">
        <v>-38852</v>
      </c>
      <c r="M17" s="10"/>
      <c r="N17" s="55">
        <v>-26756</v>
      </c>
      <c r="O17" s="14"/>
    </row>
    <row r="18" spans="8:14" ht="9" customHeight="1">
      <c r="H18" s="55"/>
      <c r="I18" s="51"/>
      <c r="J18" s="55"/>
      <c r="K18" s="10"/>
      <c r="L18" s="21"/>
      <c r="M18" s="10"/>
      <c r="N18" s="55"/>
    </row>
    <row r="19" spans="2:16" ht="12.75">
      <c r="B19" t="s">
        <v>135</v>
      </c>
      <c r="H19" s="55">
        <f>+L19+14760</f>
        <v>-33581</v>
      </c>
      <c r="I19" s="51"/>
      <c r="J19" s="55">
        <v>-1116</v>
      </c>
      <c r="K19" s="10"/>
      <c r="L19" s="21">
        <v>-48341</v>
      </c>
      <c r="M19" s="10"/>
      <c r="N19" s="55">
        <v>-26479</v>
      </c>
      <c r="O19" s="14"/>
      <c r="P19" s="56"/>
    </row>
    <row r="20" spans="8:14" ht="9" customHeight="1">
      <c r="H20" s="55"/>
      <c r="I20" s="51"/>
      <c r="J20" s="55"/>
      <c r="K20" s="10"/>
      <c r="L20" s="21"/>
      <c r="M20" s="10"/>
      <c r="N20" s="55"/>
    </row>
    <row r="21" spans="2:16" ht="12.75">
      <c r="B21" s="23" t="s">
        <v>136</v>
      </c>
      <c r="D21" s="17"/>
      <c r="E21" s="18"/>
      <c r="H21" s="55">
        <f>+L21+24639</f>
        <v>-24234</v>
      </c>
      <c r="I21" s="51"/>
      <c r="J21" s="55">
        <v>-24440</v>
      </c>
      <c r="K21" s="10"/>
      <c r="L21" s="21">
        <f>-45354-3519</f>
        <v>-48873</v>
      </c>
      <c r="M21" s="10"/>
      <c r="N21" s="55">
        <v>-45891</v>
      </c>
      <c r="O21" s="14"/>
      <c r="P21" s="56"/>
    </row>
    <row r="22" spans="8:14" ht="9" customHeight="1">
      <c r="H22" s="57"/>
      <c r="I22" s="52"/>
      <c r="J22" s="57"/>
      <c r="K22" s="19"/>
      <c r="L22" s="34"/>
      <c r="M22" s="19"/>
      <c r="N22" s="57"/>
    </row>
    <row r="23" spans="8:14" ht="9" customHeight="1">
      <c r="H23" s="55"/>
      <c r="I23" s="51"/>
      <c r="J23" s="55"/>
      <c r="K23" s="10"/>
      <c r="L23" s="21"/>
      <c r="M23" s="10"/>
      <c r="N23" s="55"/>
    </row>
    <row r="24" spans="2:16" ht="12.75">
      <c r="B24" t="s">
        <v>137</v>
      </c>
      <c r="H24" s="55">
        <f>SUM(H13:H22)</f>
        <v>34408</v>
      </c>
      <c r="I24" s="51"/>
      <c r="J24" s="55">
        <f>SUM(J13:J22)</f>
        <v>34548</v>
      </c>
      <c r="K24" s="10"/>
      <c r="L24" s="21">
        <f>SUM(L13:L23)</f>
        <v>71121</v>
      </c>
      <c r="M24" s="10"/>
      <c r="N24" s="55">
        <f>SUM(N13:N22)</f>
        <v>35363</v>
      </c>
      <c r="O24" s="14"/>
      <c r="P24" s="56"/>
    </row>
    <row r="25" spans="8:14" ht="9" customHeight="1">
      <c r="H25" s="55"/>
      <c r="I25" s="51"/>
      <c r="J25" s="55"/>
      <c r="K25" s="10"/>
      <c r="L25" s="21"/>
      <c r="M25" s="10"/>
      <c r="N25" s="55"/>
    </row>
    <row r="26" spans="2:15" ht="12.75">
      <c r="B26" s="35" t="s">
        <v>138</v>
      </c>
      <c r="C26" s="35"/>
      <c r="D26" s="36"/>
      <c r="E26" s="37"/>
      <c r="F26" s="35"/>
      <c r="G26" s="35"/>
      <c r="H26" s="58">
        <v>0</v>
      </c>
      <c r="I26" s="53"/>
      <c r="J26" s="58">
        <v>0</v>
      </c>
      <c r="K26" s="39"/>
      <c r="L26" s="38">
        <f>-309+309</f>
        <v>0</v>
      </c>
      <c r="M26" s="39"/>
      <c r="N26" s="58">
        <v>-57</v>
      </c>
      <c r="O26" s="14"/>
    </row>
    <row r="27" spans="8:14" ht="9" customHeight="1">
      <c r="H27" s="55"/>
      <c r="I27" s="51"/>
      <c r="J27" s="55"/>
      <c r="K27" s="10"/>
      <c r="L27" s="21"/>
      <c r="M27" s="10"/>
      <c r="N27" s="55"/>
    </row>
    <row r="28" spans="2:14" ht="12.75">
      <c r="B28" t="s">
        <v>139</v>
      </c>
      <c r="H28" s="55"/>
      <c r="I28" s="51"/>
      <c r="J28" s="55"/>
      <c r="K28" s="10"/>
      <c r="L28" s="21"/>
      <c r="M28" s="10"/>
      <c r="N28" s="55"/>
    </row>
    <row r="29" spans="3:15" ht="12.75">
      <c r="C29" t="s">
        <v>32</v>
      </c>
      <c r="H29" s="55">
        <f>+L29+501</f>
        <v>-469</v>
      </c>
      <c r="I29" s="51"/>
      <c r="J29" s="55">
        <v>-86</v>
      </c>
      <c r="K29" s="10"/>
      <c r="L29" s="21">
        <v>-970</v>
      </c>
      <c r="M29" s="10"/>
      <c r="N29" s="55">
        <v>-127</v>
      </c>
      <c r="O29" s="14"/>
    </row>
    <row r="30" spans="8:14" ht="9" customHeight="1">
      <c r="H30" s="57"/>
      <c r="I30" s="52"/>
      <c r="J30" s="57"/>
      <c r="K30" s="19"/>
      <c r="L30" s="34"/>
      <c r="M30" s="19"/>
      <c r="N30" s="57"/>
    </row>
    <row r="31" spans="8:14" ht="9" customHeight="1">
      <c r="H31" s="55"/>
      <c r="I31" s="51"/>
      <c r="J31" s="55"/>
      <c r="K31" s="10"/>
      <c r="L31" s="21"/>
      <c r="M31" s="10"/>
      <c r="N31" s="55"/>
    </row>
    <row r="32" spans="2:16" ht="12.75">
      <c r="B32" t="s">
        <v>140</v>
      </c>
      <c r="H32" s="55">
        <f>+SUM(H24:H29)</f>
        <v>33939</v>
      </c>
      <c r="I32" s="51"/>
      <c r="J32" s="55">
        <f>+SUM(J24:J29)</f>
        <v>34462</v>
      </c>
      <c r="K32" s="10"/>
      <c r="L32" s="21">
        <f>+SUM(L24:L29)</f>
        <v>70151</v>
      </c>
      <c r="M32" s="10"/>
      <c r="N32" s="55">
        <f>+SUM(N24:N29)</f>
        <v>35179</v>
      </c>
      <c r="O32" s="14"/>
      <c r="P32" s="14"/>
    </row>
    <row r="33" spans="8:14" ht="9" customHeight="1">
      <c r="H33" s="55"/>
      <c r="I33" s="51"/>
      <c r="J33" s="55"/>
      <c r="K33" s="10"/>
      <c r="L33" s="21"/>
      <c r="M33" s="10"/>
      <c r="N33" s="55"/>
    </row>
    <row r="34" spans="2:14" ht="12.75">
      <c r="B34" t="s">
        <v>141</v>
      </c>
      <c r="H34" s="55">
        <f>+L34+9298</f>
        <v>-13438</v>
      </c>
      <c r="I34" s="51"/>
      <c r="J34" s="55">
        <v>-7206</v>
      </c>
      <c r="K34" s="10"/>
      <c r="L34" s="21">
        <f>-22786+50</f>
        <v>-22736</v>
      </c>
      <c r="M34" s="10"/>
      <c r="N34" s="55">
        <v>-11226</v>
      </c>
    </row>
    <row r="35" spans="8:14" ht="9" customHeight="1">
      <c r="H35" s="55"/>
      <c r="I35" s="51"/>
      <c r="J35" s="55"/>
      <c r="K35" s="10"/>
      <c r="L35" s="21"/>
      <c r="M35" s="10"/>
      <c r="N35" s="55"/>
    </row>
    <row r="36" spans="2:14" ht="12.75">
      <c r="B36" t="s">
        <v>142</v>
      </c>
      <c r="H36" s="55">
        <f>+L36+1312</f>
        <v>-1231</v>
      </c>
      <c r="I36" s="51"/>
      <c r="J36" s="55">
        <v>-1101</v>
      </c>
      <c r="K36" s="10"/>
      <c r="L36" s="21">
        <v>-2543</v>
      </c>
      <c r="M36" s="10"/>
      <c r="N36" s="55">
        <v>-1842</v>
      </c>
    </row>
    <row r="37" spans="8:14" ht="12.75">
      <c r="H37" s="57"/>
      <c r="I37" s="52"/>
      <c r="J37" s="57"/>
      <c r="K37" s="19"/>
      <c r="L37" s="34"/>
      <c r="M37" s="19"/>
      <c r="N37" s="57"/>
    </row>
    <row r="38" spans="8:14" ht="9" customHeight="1">
      <c r="H38" s="55"/>
      <c r="I38" s="51"/>
      <c r="J38" s="55"/>
      <c r="K38" s="10"/>
      <c r="L38" s="21"/>
      <c r="M38" s="10"/>
      <c r="N38" s="55"/>
    </row>
    <row r="39" spans="2:14" ht="12.75">
      <c r="B39" t="s">
        <v>143</v>
      </c>
      <c r="H39" s="55">
        <f>+SUM(H32:H36)</f>
        <v>19270</v>
      </c>
      <c r="I39" s="51"/>
      <c r="J39" s="55">
        <f>+SUM(J32:J36)</f>
        <v>26155</v>
      </c>
      <c r="K39" s="10"/>
      <c r="L39" s="21">
        <f>+SUM(L32:L36)</f>
        <v>44872</v>
      </c>
      <c r="M39" s="10"/>
      <c r="N39" s="55">
        <f>+SUM(N32:N36)</f>
        <v>22111</v>
      </c>
    </row>
    <row r="40" spans="3:14" ht="12.75">
      <c r="C40" t="s">
        <v>62</v>
      </c>
      <c r="H40" s="55"/>
      <c r="I40" s="51"/>
      <c r="J40" s="55"/>
      <c r="K40" s="10"/>
      <c r="L40" s="21"/>
      <c r="M40" s="10"/>
      <c r="N40" s="55"/>
    </row>
    <row r="41" spans="8:14" ht="9" customHeight="1">
      <c r="H41" s="55"/>
      <c r="I41" s="51"/>
      <c r="J41" s="55"/>
      <c r="K41" s="10"/>
      <c r="L41" s="21"/>
      <c r="M41" s="10"/>
      <c r="N41" s="55"/>
    </row>
    <row r="42" spans="2:14" ht="12.75">
      <c r="B42" t="s">
        <v>144</v>
      </c>
      <c r="H42" s="55">
        <f>+L42+739</f>
        <v>527</v>
      </c>
      <c r="I42" s="51"/>
      <c r="J42" s="55">
        <v>-880</v>
      </c>
      <c r="K42" s="10"/>
      <c r="L42" s="21">
        <f>-212</f>
        <v>-212</v>
      </c>
      <c r="M42" s="10"/>
      <c r="N42" s="55">
        <v>-1321</v>
      </c>
    </row>
    <row r="43" spans="8:14" ht="9" customHeight="1">
      <c r="H43" s="57"/>
      <c r="I43" s="52"/>
      <c r="J43" s="57"/>
      <c r="K43" s="19"/>
      <c r="L43" s="34"/>
      <c r="M43" s="19"/>
      <c r="N43" s="57"/>
    </row>
    <row r="44" spans="8:14" ht="9" customHeight="1">
      <c r="H44" s="55"/>
      <c r="I44" s="51"/>
      <c r="J44" s="55"/>
      <c r="K44" s="10"/>
      <c r="L44" s="10"/>
      <c r="M44" s="10"/>
      <c r="N44" s="55"/>
    </row>
    <row r="45" spans="2:14" ht="12.75">
      <c r="B45" t="s">
        <v>145</v>
      </c>
      <c r="H45" s="55">
        <f>+SUM(H39:H42)</f>
        <v>19797</v>
      </c>
      <c r="I45" s="51"/>
      <c r="J45" s="55">
        <f>+SUM(J39:J42)</f>
        <v>25275</v>
      </c>
      <c r="K45" s="10"/>
      <c r="L45" s="21">
        <f>+SUM(L39:L42)</f>
        <v>44660</v>
      </c>
      <c r="M45" s="10"/>
      <c r="N45" s="55">
        <f>+SUM(N39:N42)</f>
        <v>20790</v>
      </c>
    </row>
    <row r="46" spans="8:14" ht="9" customHeight="1" thickBot="1">
      <c r="H46" s="59"/>
      <c r="I46" s="54"/>
      <c r="J46" s="59"/>
      <c r="K46" s="20"/>
      <c r="L46" s="20"/>
      <c r="M46" s="20"/>
      <c r="N46" s="62"/>
    </row>
    <row r="47" spans="8:14" ht="9" customHeight="1" thickTop="1">
      <c r="H47" s="60"/>
      <c r="I47" s="51"/>
      <c r="J47" s="60"/>
      <c r="K47" s="10"/>
      <c r="L47" s="10"/>
      <c r="M47" s="10"/>
      <c r="N47" s="60"/>
    </row>
    <row r="48" spans="2:14" ht="12.75">
      <c r="B48" s="2" t="s">
        <v>146</v>
      </c>
      <c r="H48" s="61">
        <f>+H45/562965*100</f>
        <v>3.5165596440276037</v>
      </c>
      <c r="I48" s="51"/>
      <c r="J48" s="61">
        <f>+J45/562965*100</f>
        <v>4.48962191255229</v>
      </c>
      <c r="K48" s="10"/>
      <c r="L48" s="22">
        <f>+L45/562965*100</f>
        <v>7.932997610863908</v>
      </c>
      <c r="M48" s="10"/>
      <c r="N48" s="61">
        <f>+N45/562965*100</f>
        <v>3.692947163678026</v>
      </c>
    </row>
    <row r="49" spans="8:14" ht="12.75">
      <c r="H49" s="10"/>
      <c r="I49" s="10"/>
      <c r="J49" s="10"/>
      <c r="K49" s="10"/>
      <c r="L49" s="10"/>
      <c r="M49" s="10"/>
      <c r="N49" s="10"/>
    </row>
  </sheetData>
  <mergeCells count="9">
    <mergeCell ref="L1:N1"/>
    <mergeCell ref="B2:N2"/>
    <mergeCell ref="H9:J9"/>
    <mergeCell ref="L9:N9"/>
    <mergeCell ref="B4:N4"/>
    <mergeCell ref="B5:N5"/>
    <mergeCell ref="H8:J8"/>
    <mergeCell ref="L8:N8"/>
    <mergeCell ref="L7:N7"/>
  </mergeCells>
  <printOptions/>
  <pageMargins left="0.75" right="0.72" top="1" bottom="1" header="0.5" footer="0.5"/>
  <pageSetup horizontalDpi="600" verticalDpi="600" orientation="portrait" paperSize="9" r:id="rId1"/>
  <headerFooter alignWithMargins="0">
    <oddFooter>&amp;R&amp;"Times New Roman,Regular"2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59"/>
  <sheetViews>
    <sheetView view="pageBreakPreview" zoomScaleSheetLayoutView="100" workbookViewId="0" topLeftCell="A1">
      <selection activeCell="B4" sqref="B4:H4"/>
    </sheetView>
  </sheetViews>
  <sheetFormatPr defaultColWidth="9.140625" defaultRowHeight="12.75"/>
  <cols>
    <col min="1" max="1" width="3.8515625" style="0" customWidth="1"/>
    <col min="2" max="2" width="8.7109375" style="0" customWidth="1"/>
    <col min="3" max="3" width="44.140625" style="0" customWidth="1"/>
    <col min="4" max="4" width="5.7109375" style="0" customWidth="1"/>
    <col min="5" max="5" width="1.7109375" style="0" customWidth="1"/>
    <col min="6" max="6" width="16.421875" style="0" customWidth="1"/>
    <col min="7" max="7" width="0.9921875" style="0" customWidth="1"/>
    <col min="8" max="8" width="16.421875" style="0" customWidth="1"/>
  </cols>
  <sheetData>
    <row r="1" spans="6:8" ht="15.75">
      <c r="F1" s="85" t="s">
        <v>86</v>
      </c>
      <c r="G1" s="85"/>
      <c r="H1" s="85"/>
    </row>
    <row r="2" spans="2:8" ht="20.25">
      <c r="B2" s="91" t="s">
        <v>147</v>
      </c>
      <c r="C2" s="91"/>
      <c r="D2" s="91"/>
      <c r="E2" s="91"/>
      <c r="F2" s="91"/>
      <c r="G2" s="91"/>
      <c r="H2" s="91"/>
    </row>
    <row r="4" spans="2:8" ht="16.5">
      <c r="B4" s="93" t="s">
        <v>148</v>
      </c>
      <c r="C4" s="93"/>
      <c r="D4" s="93"/>
      <c r="E4" s="93"/>
      <c r="F4" s="93"/>
      <c r="G4" s="93"/>
      <c r="H4" s="93"/>
    </row>
    <row r="5" spans="2:8" ht="9" customHeight="1" thickBot="1">
      <c r="B5" s="1"/>
      <c r="C5" s="1"/>
      <c r="D5" s="1"/>
      <c r="E5" s="1"/>
      <c r="F5" s="1"/>
      <c r="G5" s="1"/>
      <c r="H5" s="1"/>
    </row>
    <row r="6" ht="13.5" thickTop="1"/>
    <row r="7" spans="4:8" ht="12.75">
      <c r="D7" s="2"/>
      <c r="E7" s="2"/>
      <c r="F7" s="3" t="s">
        <v>0</v>
      </c>
      <c r="G7" s="2"/>
      <c r="H7" s="3" t="s">
        <v>0</v>
      </c>
    </row>
    <row r="8" spans="4:8" ht="12.75">
      <c r="D8" s="2"/>
      <c r="E8" s="2"/>
      <c r="F8" s="4" t="s">
        <v>89</v>
      </c>
      <c r="G8" s="2"/>
      <c r="H8" s="4" t="s">
        <v>1</v>
      </c>
    </row>
    <row r="9" spans="2:8" ht="13.5" thickBot="1">
      <c r="B9" s="6" t="s">
        <v>2</v>
      </c>
      <c r="D9" s="3"/>
      <c r="E9" s="2"/>
      <c r="F9" s="7" t="s">
        <v>57</v>
      </c>
      <c r="G9" s="8"/>
      <c r="H9" s="7" t="s">
        <v>57</v>
      </c>
    </row>
    <row r="10" ht="12.75">
      <c r="D10" s="9"/>
    </row>
    <row r="11" spans="2:8" ht="12.75">
      <c r="B11" t="s">
        <v>3</v>
      </c>
      <c r="D11" s="9"/>
      <c r="F11" s="55">
        <v>241929</v>
      </c>
      <c r="G11" s="10"/>
      <c r="H11" s="21">
        <v>465217</v>
      </c>
    </row>
    <row r="12" spans="2:8" ht="12.75">
      <c r="B12" t="s">
        <v>4</v>
      </c>
      <c r="D12" s="9"/>
      <c r="F12" s="55">
        <v>1465633</v>
      </c>
      <c r="G12" s="10"/>
      <c r="H12" s="21">
        <v>3210704</v>
      </c>
    </row>
    <row r="13" spans="2:8" ht="12.75">
      <c r="B13" t="s">
        <v>5</v>
      </c>
      <c r="D13" s="9"/>
      <c r="F13" s="55">
        <v>2711883</v>
      </c>
      <c r="G13" s="10"/>
      <c r="H13" s="21">
        <v>2786291</v>
      </c>
    </row>
    <row r="14" spans="2:8" ht="12.75">
      <c r="B14" t="s">
        <v>6</v>
      </c>
      <c r="D14" s="9"/>
      <c r="F14" s="55">
        <v>2318132</v>
      </c>
      <c r="G14" s="10"/>
      <c r="H14" s="21">
        <v>1630417</v>
      </c>
    </row>
    <row r="15" spans="2:8" ht="12.75">
      <c r="B15" t="s">
        <v>7</v>
      </c>
      <c r="D15" s="9"/>
      <c r="F15" s="55">
        <v>7199880</v>
      </c>
      <c r="G15" s="10"/>
      <c r="H15" s="21">
        <v>6524108</v>
      </c>
    </row>
    <row r="16" spans="2:8" ht="12.75">
      <c r="B16" t="s">
        <v>11</v>
      </c>
      <c r="D16" s="9"/>
      <c r="F16" s="55">
        <v>9773</v>
      </c>
      <c r="G16" s="10"/>
      <c r="H16" s="21">
        <v>11052</v>
      </c>
    </row>
    <row r="17" spans="2:8" ht="12.75">
      <c r="B17" t="s">
        <v>8</v>
      </c>
      <c r="D17" s="9"/>
      <c r="F17" s="55">
        <v>310196</v>
      </c>
      <c r="G17" s="10"/>
      <c r="H17" s="21">
        <v>156246</v>
      </c>
    </row>
    <row r="18" spans="2:8" ht="12.75">
      <c r="B18" t="s">
        <v>58</v>
      </c>
      <c r="D18" s="9"/>
      <c r="F18" s="55">
        <v>720</v>
      </c>
      <c r="G18" s="10"/>
      <c r="H18" s="21">
        <v>1493</v>
      </c>
    </row>
    <row r="19" spans="2:8" ht="12.75">
      <c r="B19" t="s">
        <v>59</v>
      </c>
      <c r="D19" s="9"/>
      <c r="F19" s="55">
        <v>11</v>
      </c>
      <c r="G19" s="10"/>
      <c r="H19" s="21">
        <v>19</v>
      </c>
    </row>
    <row r="20" spans="2:8" ht="12.75">
      <c r="B20" t="s">
        <v>9</v>
      </c>
      <c r="D20" s="9"/>
      <c r="F20" s="55">
        <v>373887</v>
      </c>
      <c r="G20" s="10"/>
      <c r="H20" s="21">
        <v>337735</v>
      </c>
    </row>
    <row r="21" spans="2:8" ht="12.75">
      <c r="B21" t="s">
        <v>10</v>
      </c>
      <c r="D21" s="9"/>
      <c r="F21" s="55">
        <v>100</v>
      </c>
      <c r="G21" s="10"/>
      <c r="H21" s="21">
        <v>100</v>
      </c>
    </row>
    <row r="22" spans="2:8" ht="12.75">
      <c r="B22" t="s">
        <v>60</v>
      </c>
      <c r="D22" s="9"/>
      <c r="F22" s="55">
        <v>270358</v>
      </c>
      <c r="G22" s="10"/>
      <c r="H22" s="21">
        <v>279614</v>
      </c>
    </row>
    <row r="23" spans="4:8" ht="6" customHeight="1">
      <c r="D23" s="9"/>
      <c r="F23" s="21"/>
      <c r="G23" s="10"/>
      <c r="H23" s="21"/>
    </row>
    <row r="24" spans="2:8" ht="13.5" thickBot="1">
      <c r="B24" s="2" t="s">
        <v>12</v>
      </c>
      <c r="D24" s="9"/>
      <c r="F24" s="31">
        <f>+SUM(F11:F22)</f>
        <v>14902502</v>
      </c>
      <c r="G24" s="11"/>
      <c r="H24" s="31">
        <f>+SUM(H11:H22)</f>
        <v>15402996</v>
      </c>
    </row>
    <row r="25" spans="4:8" ht="12.75">
      <c r="D25" s="9"/>
      <c r="F25" s="10"/>
      <c r="G25" s="10"/>
      <c r="H25" s="10"/>
    </row>
    <row r="26" spans="2:8" ht="12.75">
      <c r="B26" s="6" t="s">
        <v>13</v>
      </c>
      <c r="D26" s="9"/>
      <c r="F26" s="10"/>
      <c r="G26" s="10"/>
      <c r="H26" s="10"/>
    </row>
    <row r="27" spans="4:8" ht="12.75">
      <c r="D27" s="9"/>
      <c r="F27" s="60"/>
      <c r="G27" s="10"/>
      <c r="H27" s="10"/>
    </row>
    <row r="28" spans="2:8" ht="12.75">
      <c r="B28" t="s">
        <v>14</v>
      </c>
      <c r="D28" s="9"/>
      <c r="F28" s="55">
        <v>10200994</v>
      </c>
      <c r="G28" s="10"/>
      <c r="H28" s="21">
        <v>10740921</v>
      </c>
    </row>
    <row r="29" spans="2:8" ht="12.75">
      <c r="B29" t="s">
        <v>15</v>
      </c>
      <c r="D29" s="9"/>
      <c r="F29" s="55">
        <v>1112583</v>
      </c>
      <c r="G29" s="10"/>
      <c r="H29" s="21">
        <v>1481370</v>
      </c>
    </row>
    <row r="30" spans="2:8" ht="12.75">
      <c r="B30" t="s">
        <v>16</v>
      </c>
      <c r="D30" s="9"/>
      <c r="F30" s="55">
        <v>94329</v>
      </c>
      <c r="G30" s="10"/>
      <c r="H30" s="21">
        <v>65820</v>
      </c>
    </row>
    <row r="31" spans="2:8" ht="12.75">
      <c r="B31" t="s">
        <v>61</v>
      </c>
      <c r="D31" s="9"/>
      <c r="F31" s="55">
        <f>530750-50</f>
        <v>530700</v>
      </c>
      <c r="G31" s="10"/>
      <c r="H31" s="21">
        <v>356531</v>
      </c>
    </row>
    <row r="32" spans="2:8" ht="12.75">
      <c r="B32" s="2" t="s">
        <v>17</v>
      </c>
      <c r="D32" s="9"/>
      <c r="F32" s="63">
        <f>SUM(F28:F31)</f>
        <v>11938606</v>
      </c>
      <c r="G32" s="12"/>
      <c r="H32" s="32">
        <f>+SUM(H28:H31)</f>
        <v>12644642</v>
      </c>
    </row>
    <row r="33" spans="4:8" ht="12.75">
      <c r="D33" s="9"/>
      <c r="F33" s="55"/>
      <c r="G33" s="10"/>
      <c r="H33" s="21"/>
    </row>
    <row r="34" spans="2:8" ht="12.75">
      <c r="B34" t="s">
        <v>18</v>
      </c>
      <c r="D34" s="9"/>
      <c r="F34" s="55">
        <v>562965</v>
      </c>
      <c r="G34" s="10"/>
      <c r="H34" s="21">
        <v>562965</v>
      </c>
    </row>
    <row r="35" spans="2:8" ht="12.75">
      <c r="B35" t="s">
        <v>19</v>
      </c>
      <c r="D35" s="9"/>
      <c r="F35" s="55">
        <f>905273+50</f>
        <v>905323</v>
      </c>
      <c r="G35" s="10"/>
      <c r="H35" s="21">
        <v>880650</v>
      </c>
    </row>
    <row r="36" spans="2:8" ht="12.75">
      <c r="B36" s="2" t="s">
        <v>20</v>
      </c>
      <c r="D36" s="9"/>
      <c r="F36" s="32">
        <f>+SUM(F34:F35)</f>
        <v>1468288</v>
      </c>
      <c r="G36" s="12"/>
      <c r="H36" s="32">
        <f>+SUM(H34:H35)</f>
        <v>1443615</v>
      </c>
    </row>
    <row r="37" spans="4:8" ht="12.75">
      <c r="D37" s="9"/>
      <c r="F37" s="10"/>
      <c r="G37" s="10"/>
      <c r="H37" s="21"/>
    </row>
    <row r="38" spans="2:8" ht="12.75">
      <c r="B38" t="s">
        <v>21</v>
      </c>
      <c r="D38" s="9"/>
      <c r="F38" s="21">
        <v>1214953</v>
      </c>
      <c r="G38" s="10"/>
      <c r="H38" s="21">
        <v>1101224</v>
      </c>
    </row>
    <row r="39" spans="2:8" ht="12.75">
      <c r="B39" t="s">
        <v>22</v>
      </c>
      <c r="D39" s="9"/>
      <c r="F39" s="21">
        <v>117346</v>
      </c>
      <c r="G39" s="10"/>
      <c r="H39" s="21">
        <v>108822</v>
      </c>
    </row>
    <row r="40" spans="2:8" ht="12.75">
      <c r="B40" t="s">
        <v>23</v>
      </c>
      <c r="D40" s="9"/>
      <c r="F40" s="21">
        <v>75115</v>
      </c>
      <c r="G40" s="10"/>
      <c r="H40" s="21">
        <v>60491</v>
      </c>
    </row>
    <row r="41" spans="2:8" ht="12.75">
      <c r="B41" t="s">
        <v>24</v>
      </c>
      <c r="D41" s="9"/>
      <c r="F41" s="21">
        <v>769</v>
      </c>
      <c r="G41" s="10"/>
      <c r="H41" s="21">
        <v>424</v>
      </c>
    </row>
    <row r="42" spans="2:8" ht="12.75">
      <c r="B42" t="s">
        <v>25</v>
      </c>
      <c r="D42" s="9"/>
      <c r="F42" s="21">
        <v>1443</v>
      </c>
      <c r="G42" s="10"/>
      <c r="H42" s="21">
        <v>1829</v>
      </c>
    </row>
    <row r="43" spans="2:8" ht="12.75">
      <c r="B43" t="s">
        <v>26</v>
      </c>
      <c r="D43" s="9"/>
      <c r="F43" s="21">
        <v>116</v>
      </c>
      <c r="G43" s="10"/>
      <c r="H43" s="21">
        <v>267</v>
      </c>
    </row>
    <row r="44" spans="2:8" ht="12.75">
      <c r="B44" s="2" t="s">
        <v>27</v>
      </c>
      <c r="D44" s="9"/>
      <c r="F44" s="32">
        <f>+SUM(F38:F43)</f>
        <v>1409742</v>
      </c>
      <c r="G44" s="12"/>
      <c r="H44" s="32">
        <f>+SUM(H38:H43)</f>
        <v>1273057</v>
      </c>
    </row>
    <row r="45" spans="4:8" ht="12.75">
      <c r="D45" s="9"/>
      <c r="F45" s="10"/>
      <c r="G45" s="10"/>
      <c r="H45" s="21"/>
    </row>
    <row r="46" spans="2:8" ht="12.75">
      <c r="B46" s="2" t="s">
        <v>28</v>
      </c>
      <c r="D46" s="9"/>
      <c r="F46" s="21">
        <v>85866</v>
      </c>
      <c r="G46" s="10"/>
      <c r="H46" s="21">
        <v>41682</v>
      </c>
    </row>
    <row r="47" spans="4:8" ht="12.75">
      <c r="D47" s="9"/>
      <c r="F47" s="10"/>
      <c r="G47" s="10"/>
      <c r="H47" s="21"/>
    </row>
    <row r="48" spans="2:8" ht="13.5" thickBot="1">
      <c r="B48" s="2" t="s">
        <v>29</v>
      </c>
      <c r="D48" s="9"/>
      <c r="F48" s="31">
        <f>+F46+F44+F36+F32</f>
        <v>14902502</v>
      </c>
      <c r="G48" s="11"/>
      <c r="H48" s="31">
        <f>+H46+H44+H36+H32</f>
        <v>15402996</v>
      </c>
    </row>
    <row r="49" spans="4:8" ht="12.75">
      <c r="D49" s="9"/>
      <c r="F49" s="10"/>
      <c r="G49" s="10"/>
      <c r="H49" s="10"/>
    </row>
    <row r="50" spans="2:8" ht="12.75">
      <c r="B50" s="6" t="s">
        <v>30</v>
      </c>
      <c r="D50" s="9"/>
      <c r="F50" s="40">
        <f>2635129+149659</f>
        <v>2784788</v>
      </c>
      <c r="G50" s="13"/>
      <c r="H50" s="40">
        <v>2282389</v>
      </c>
    </row>
    <row r="51" spans="4:8" ht="12.75">
      <c r="D51" s="9"/>
      <c r="F51" s="10"/>
      <c r="G51" s="10"/>
      <c r="H51" s="10"/>
    </row>
    <row r="52" spans="2:8" ht="12.75">
      <c r="B52" t="s">
        <v>31</v>
      </c>
      <c r="D52" s="9"/>
      <c r="F52" s="33">
        <f>F36/F34</f>
        <v>2.6081337205687745</v>
      </c>
      <c r="G52" s="13"/>
      <c r="H52" s="33">
        <f>H36/H34</f>
        <v>2.5643068396791984</v>
      </c>
    </row>
    <row r="53" spans="4:8" ht="12.75">
      <c r="D53" s="9"/>
      <c r="F53" s="10"/>
      <c r="G53" s="10"/>
      <c r="H53" s="10"/>
    </row>
    <row r="54" spans="4:8" ht="12.75">
      <c r="D54" s="9"/>
      <c r="F54" s="10"/>
      <c r="G54" s="10"/>
      <c r="H54" s="10"/>
    </row>
    <row r="55" spans="4:8" ht="12.75">
      <c r="D55" s="9"/>
      <c r="F55" s="10"/>
      <c r="G55" s="10"/>
      <c r="H55" s="10"/>
    </row>
    <row r="56" spans="6:8" ht="12.75">
      <c r="F56" s="10"/>
      <c r="G56" s="10"/>
      <c r="H56" s="10"/>
    </row>
    <row r="57" spans="6:8" ht="12.75">
      <c r="F57" s="10">
        <f>+F48-F24</f>
        <v>0</v>
      </c>
      <c r="G57" s="10"/>
      <c r="H57" s="10">
        <f>+H48-H24</f>
        <v>0</v>
      </c>
    </row>
    <row r="58" spans="6:8" ht="12.75">
      <c r="F58" s="10"/>
      <c r="G58" s="10"/>
      <c r="H58" s="10"/>
    </row>
    <row r="59" ht="12.75">
      <c r="F59" s="14"/>
    </row>
  </sheetData>
  <mergeCells count="3">
    <mergeCell ref="B4:H4"/>
    <mergeCell ref="B2:H2"/>
    <mergeCell ref="F1:H1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Footer>&amp;R&amp;"Times New Roman,Regular"1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90" zoomScaleNormal="90" zoomScaleSheetLayoutView="90" workbookViewId="0" topLeftCell="A1">
      <selection activeCell="A2" sqref="A2:T2"/>
    </sheetView>
  </sheetViews>
  <sheetFormatPr defaultColWidth="9.140625" defaultRowHeight="12.75"/>
  <cols>
    <col min="1" max="1" width="2.140625" style="26" customWidth="1"/>
    <col min="2" max="3" width="9.140625" style="26" customWidth="1"/>
    <col min="4" max="4" width="9.57421875" style="26" customWidth="1"/>
    <col min="5" max="5" width="1.7109375" style="26" customWidth="1"/>
    <col min="6" max="6" width="11.7109375" style="27" customWidth="1"/>
    <col min="7" max="7" width="1.7109375" style="26" customWidth="1"/>
    <col min="8" max="8" width="11.7109375" style="27" customWidth="1"/>
    <col min="9" max="9" width="1.7109375" style="26" customWidth="1"/>
    <col min="10" max="10" width="11.7109375" style="27" customWidth="1"/>
    <col min="11" max="11" width="1.7109375" style="26" customWidth="1"/>
    <col min="12" max="12" width="11.7109375" style="27" customWidth="1"/>
    <col min="13" max="13" width="1.7109375" style="26" customWidth="1"/>
    <col min="14" max="14" width="12.8515625" style="26" customWidth="1"/>
    <col min="15" max="15" width="1.7109375" style="26" customWidth="1"/>
    <col min="16" max="16" width="11.7109375" style="27" customWidth="1"/>
    <col min="17" max="17" width="1.7109375" style="26" customWidth="1"/>
    <col min="18" max="18" width="11.7109375" style="27" customWidth="1"/>
    <col min="19" max="19" width="1.7109375" style="26" customWidth="1"/>
    <col min="20" max="20" width="15.8515625" style="27" bestFit="1" customWidth="1"/>
    <col min="21" max="16384" width="9.140625" style="26" customWidth="1"/>
  </cols>
  <sheetData>
    <row r="1" spans="1:20" ht="15.75">
      <c r="A1" s="94" t="s">
        <v>149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5.75">
      <c r="A2" s="94" t="s">
        <v>150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5.75">
      <c r="A3" s="68"/>
      <c r="B3" s="68"/>
      <c r="C3" s="68"/>
      <c r="D3" s="68"/>
      <c r="E3" s="68"/>
      <c r="F3" s="69"/>
      <c r="G3" s="68"/>
      <c r="H3" s="69"/>
      <c r="I3" s="68"/>
      <c r="J3" s="69"/>
      <c r="K3" s="68"/>
      <c r="L3" s="69"/>
      <c r="M3" s="68"/>
      <c r="N3" s="68"/>
      <c r="O3" s="68"/>
      <c r="P3" s="69"/>
      <c r="Q3" s="68"/>
      <c r="R3" s="69"/>
      <c r="S3" s="68"/>
      <c r="T3" s="70" t="s">
        <v>122</v>
      </c>
    </row>
    <row r="4" spans="1:20" ht="15.75">
      <c r="A4" s="68"/>
      <c r="B4" s="68"/>
      <c r="C4" s="68"/>
      <c r="D4" s="68"/>
      <c r="E4" s="68"/>
      <c r="F4" s="69"/>
      <c r="G4" s="68"/>
      <c r="H4" s="69"/>
      <c r="I4" s="68"/>
      <c r="J4" s="69"/>
      <c r="K4" s="68"/>
      <c r="L4" s="69"/>
      <c r="M4" s="68"/>
      <c r="N4" s="68"/>
      <c r="O4" s="68"/>
      <c r="P4" s="69"/>
      <c r="Q4" s="68"/>
      <c r="R4" s="69"/>
      <c r="S4" s="68"/>
      <c r="T4" s="69"/>
    </row>
    <row r="5" spans="1:20" ht="15.75">
      <c r="A5" s="68"/>
      <c r="B5" s="68"/>
      <c r="C5" s="68"/>
      <c r="D5" s="68"/>
      <c r="E5" s="68"/>
      <c r="F5" s="69"/>
      <c r="G5" s="68"/>
      <c r="H5" s="69"/>
      <c r="I5" s="68"/>
      <c r="J5" s="71"/>
      <c r="K5" s="68"/>
      <c r="L5" s="70" t="s">
        <v>36</v>
      </c>
      <c r="M5" s="68"/>
      <c r="N5" s="68"/>
      <c r="O5" s="68"/>
      <c r="P5" s="69"/>
      <c r="Q5" s="68"/>
      <c r="R5" s="72" t="s">
        <v>37</v>
      </c>
      <c r="S5" s="68"/>
      <c r="T5" s="69"/>
    </row>
    <row r="6" spans="1:20" ht="15.75">
      <c r="A6" s="68"/>
      <c r="B6" s="68"/>
      <c r="C6" s="68"/>
      <c r="D6" s="68"/>
      <c r="E6" s="68"/>
      <c r="F6" s="69"/>
      <c r="G6" s="68"/>
      <c r="H6" s="69"/>
      <c r="I6" s="68"/>
      <c r="J6" s="69"/>
      <c r="K6" s="68"/>
      <c r="L6" s="70" t="s">
        <v>38</v>
      </c>
      <c r="M6" s="68"/>
      <c r="N6" s="68"/>
      <c r="O6" s="68"/>
      <c r="P6" s="69"/>
      <c r="Q6" s="68"/>
      <c r="R6" s="69"/>
      <c r="S6" s="68"/>
      <c r="T6" s="69"/>
    </row>
    <row r="7" spans="1:20" ht="15.75">
      <c r="A7" s="68"/>
      <c r="B7" s="68"/>
      <c r="C7" s="68"/>
      <c r="D7" s="68"/>
      <c r="E7" s="68"/>
      <c r="F7" s="70"/>
      <c r="G7" s="73"/>
      <c r="H7" s="70"/>
      <c r="I7" s="73"/>
      <c r="J7" s="70"/>
      <c r="K7" s="73"/>
      <c r="L7" s="70" t="s">
        <v>39</v>
      </c>
      <c r="M7" s="73"/>
      <c r="N7" s="73"/>
      <c r="O7" s="73"/>
      <c r="P7" s="70" t="s">
        <v>64</v>
      </c>
      <c r="Q7" s="73"/>
      <c r="R7" s="70"/>
      <c r="S7" s="73"/>
      <c r="T7" s="70"/>
    </row>
    <row r="8" spans="1:20" ht="15.75">
      <c r="A8" s="68"/>
      <c r="B8" s="68"/>
      <c r="C8" s="68"/>
      <c r="D8" s="68"/>
      <c r="E8" s="68"/>
      <c r="F8" s="70" t="s">
        <v>40</v>
      </c>
      <c r="G8" s="73"/>
      <c r="H8" s="70" t="s">
        <v>41</v>
      </c>
      <c r="I8" s="73"/>
      <c r="J8" s="70" t="s">
        <v>42</v>
      </c>
      <c r="K8" s="73"/>
      <c r="L8" s="70" t="s">
        <v>43</v>
      </c>
      <c r="M8" s="73"/>
      <c r="N8" s="70" t="s">
        <v>44</v>
      </c>
      <c r="O8" s="73"/>
      <c r="P8" s="70" t="s">
        <v>65</v>
      </c>
      <c r="Q8" s="73"/>
      <c r="R8" s="70" t="s">
        <v>45</v>
      </c>
      <c r="S8" s="73"/>
      <c r="T8" s="70"/>
    </row>
    <row r="9" spans="1:20" ht="15.75">
      <c r="A9" s="68"/>
      <c r="B9" s="68"/>
      <c r="C9" s="68"/>
      <c r="D9" s="68"/>
      <c r="E9" s="68"/>
      <c r="F9" s="70" t="s">
        <v>44</v>
      </c>
      <c r="G9" s="73"/>
      <c r="H9" s="70" t="s">
        <v>46</v>
      </c>
      <c r="I9" s="73"/>
      <c r="J9" s="67" t="s">
        <v>47</v>
      </c>
      <c r="K9" s="73"/>
      <c r="L9" s="70" t="s">
        <v>42</v>
      </c>
      <c r="M9" s="73"/>
      <c r="N9" s="70" t="s">
        <v>42</v>
      </c>
      <c r="O9" s="73"/>
      <c r="P9" s="70" t="s">
        <v>42</v>
      </c>
      <c r="Q9" s="73"/>
      <c r="R9" s="70" t="s">
        <v>48</v>
      </c>
      <c r="S9" s="73"/>
      <c r="T9" s="70" t="s">
        <v>49</v>
      </c>
    </row>
    <row r="10" spans="1:20" ht="15.75">
      <c r="A10" s="73" t="s">
        <v>50</v>
      </c>
      <c r="B10" s="68"/>
      <c r="C10" s="68"/>
      <c r="D10" s="68"/>
      <c r="E10" s="68"/>
      <c r="F10" s="70" t="s">
        <v>35</v>
      </c>
      <c r="G10" s="73"/>
      <c r="H10" s="70" t="s">
        <v>35</v>
      </c>
      <c r="I10" s="73"/>
      <c r="J10" s="70" t="s">
        <v>35</v>
      </c>
      <c r="K10" s="73"/>
      <c r="L10" s="70" t="s">
        <v>35</v>
      </c>
      <c r="M10" s="73"/>
      <c r="N10" s="70" t="s">
        <v>35</v>
      </c>
      <c r="O10" s="73"/>
      <c r="P10" s="70" t="s">
        <v>35</v>
      </c>
      <c r="Q10" s="73"/>
      <c r="R10" s="70" t="s">
        <v>35</v>
      </c>
      <c r="S10" s="73"/>
      <c r="T10" s="70" t="s">
        <v>35</v>
      </c>
    </row>
    <row r="11" spans="1:20" ht="15.75">
      <c r="A11" s="68"/>
      <c r="B11" s="68"/>
      <c r="C11" s="68"/>
      <c r="D11" s="68"/>
      <c r="E11" s="68"/>
      <c r="F11" s="69"/>
      <c r="G11" s="68"/>
      <c r="H11" s="69"/>
      <c r="I11" s="68"/>
      <c r="J11" s="69"/>
      <c r="K11" s="68"/>
      <c r="L11" s="69"/>
      <c r="M11" s="68"/>
      <c r="N11" s="69"/>
      <c r="O11" s="68"/>
      <c r="P11" s="69"/>
      <c r="Q11" s="68"/>
      <c r="R11" s="69"/>
      <c r="S11" s="68"/>
      <c r="T11" s="69"/>
    </row>
    <row r="12" spans="1:20" ht="15.75">
      <c r="A12" s="74" t="s">
        <v>117</v>
      </c>
      <c r="B12" s="68"/>
      <c r="C12" s="68"/>
      <c r="D12" s="68"/>
      <c r="E12" s="68"/>
      <c r="F12" s="75">
        <v>562965</v>
      </c>
      <c r="G12" s="76"/>
      <c r="H12" s="75">
        <v>595505</v>
      </c>
      <c r="I12" s="76"/>
      <c r="J12" s="75">
        <v>102250</v>
      </c>
      <c r="K12" s="76"/>
      <c r="L12" s="75">
        <v>4585</v>
      </c>
      <c r="M12" s="76"/>
      <c r="N12" s="75">
        <v>7998</v>
      </c>
      <c r="O12" s="76"/>
      <c r="P12" s="75">
        <v>0</v>
      </c>
      <c r="Q12" s="76"/>
      <c r="R12" s="75">
        <v>137155</v>
      </c>
      <c r="S12" s="76"/>
      <c r="T12" s="77">
        <f>SUM(F12:R12)</f>
        <v>1410458</v>
      </c>
    </row>
    <row r="13" spans="1:20" ht="15.75">
      <c r="A13" s="78" t="s">
        <v>52</v>
      </c>
      <c r="B13" s="79"/>
      <c r="C13" s="79"/>
      <c r="D13" s="79"/>
      <c r="E13" s="79"/>
      <c r="F13" s="80">
        <v>0</v>
      </c>
      <c r="G13" s="81"/>
      <c r="H13" s="80">
        <v>0</v>
      </c>
      <c r="I13" s="81"/>
      <c r="J13" s="80">
        <v>0</v>
      </c>
      <c r="K13" s="81"/>
      <c r="L13" s="80">
        <v>0</v>
      </c>
      <c r="M13" s="81"/>
      <c r="N13" s="80">
        <v>0</v>
      </c>
      <c r="O13" s="81"/>
      <c r="P13" s="80">
        <v>0</v>
      </c>
      <c r="Q13" s="81"/>
      <c r="R13" s="80">
        <v>0</v>
      </c>
      <c r="S13" s="81"/>
      <c r="T13" s="82">
        <f>SUM(F13:R13)</f>
        <v>0</v>
      </c>
    </row>
    <row r="14" spans="1:20" ht="15.75">
      <c r="A14" s="68" t="s">
        <v>53</v>
      </c>
      <c r="B14" s="68"/>
      <c r="C14" s="68"/>
      <c r="D14" s="68"/>
      <c r="E14" s="68"/>
      <c r="F14" s="75"/>
      <c r="G14" s="76"/>
      <c r="H14" s="75"/>
      <c r="I14" s="76"/>
      <c r="J14" s="75"/>
      <c r="K14" s="76"/>
      <c r="L14" s="75"/>
      <c r="M14" s="76"/>
      <c r="N14" s="75"/>
      <c r="O14" s="76"/>
      <c r="P14" s="75"/>
      <c r="Q14" s="76"/>
      <c r="R14" s="75"/>
      <c r="S14" s="76"/>
      <c r="T14" s="75"/>
    </row>
    <row r="15" spans="1:20" ht="15.75">
      <c r="A15" s="68"/>
      <c r="B15" s="68" t="s">
        <v>54</v>
      </c>
      <c r="C15" s="68"/>
      <c r="D15" s="68"/>
      <c r="E15" s="68"/>
      <c r="F15" s="75">
        <v>0</v>
      </c>
      <c r="G15" s="76"/>
      <c r="H15" s="75">
        <v>0</v>
      </c>
      <c r="I15" s="76"/>
      <c r="J15" s="75">
        <v>0</v>
      </c>
      <c r="K15" s="76"/>
      <c r="L15" s="75">
        <v>0</v>
      </c>
      <c r="M15" s="76"/>
      <c r="N15" s="75">
        <v>0</v>
      </c>
      <c r="O15" s="76"/>
      <c r="P15" s="75">
        <v>0</v>
      </c>
      <c r="Q15" s="76"/>
      <c r="R15" s="75">
        <v>0</v>
      </c>
      <c r="S15" s="76"/>
      <c r="T15" s="75">
        <f>SUM(F15:R15)</f>
        <v>0</v>
      </c>
    </row>
    <row r="16" spans="1:20" ht="15.75">
      <c r="A16" s="68" t="s">
        <v>55</v>
      </c>
      <c r="B16" s="68"/>
      <c r="C16" s="68"/>
      <c r="D16" s="68"/>
      <c r="E16" s="68"/>
      <c r="F16" s="75">
        <v>0</v>
      </c>
      <c r="G16" s="76"/>
      <c r="H16" s="75">
        <v>0</v>
      </c>
      <c r="I16" s="76"/>
      <c r="J16" s="75">
        <v>0</v>
      </c>
      <c r="K16" s="76"/>
      <c r="L16" s="75">
        <v>0</v>
      </c>
      <c r="M16" s="76"/>
      <c r="N16" s="75">
        <v>0</v>
      </c>
      <c r="O16" s="76"/>
      <c r="P16" s="75">
        <v>0</v>
      </c>
      <c r="Q16" s="76"/>
      <c r="R16" s="75">
        <f>+'P&amp;L'!N45</f>
        <v>20790</v>
      </c>
      <c r="S16" s="76"/>
      <c r="T16" s="75">
        <f>SUM(F16:R16)</f>
        <v>20790</v>
      </c>
    </row>
    <row r="17" spans="1:20" ht="15.75">
      <c r="A17" s="68" t="s">
        <v>121</v>
      </c>
      <c r="B17" s="68"/>
      <c r="C17" s="68"/>
      <c r="D17" s="68"/>
      <c r="E17" s="68"/>
      <c r="F17" s="75">
        <v>0</v>
      </c>
      <c r="G17" s="76"/>
      <c r="H17" s="75">
        <v>0</v>
      </c>
      <c r="I17" s="76"/>
      <c r="J17" s="75">
        <v>0</v>
      </c>
      <c r="K17" s="76"/>
      <c r="L17" s="75">
        <v>0</v>
      </c>
      <c r="M17" s="76"/>
      <c r="N17" s="75">
        <v>0</v>
      </c>
      <c r="O17" s="76"/>
      <c r="P17" s="75">
        <v>0</v>
      </c>
      <c r="Q17" s="76"/>
      <c r="R17" s="75">
        <v>487</v>
      </c>
      <c r="S17" s="76"/>
      <c r="T17" s="75">
        <f>SUM(F17:R17)</f>
        <v>487</v>
      </c>
    </row>
    <row r="18" spans="1:20" ht="15.75">
      <c r="A18" s="68" t="s">
        <v>63</v>
      </c>
      <c r="B18" s="68"/>
      <c r="C18" s="68"/>
      <c r="D18" s="68"/>
      <c r="E18" s="68"/>
      <c r="F18" s="75"/>
      <c r="G18" s="76"/>
      <c r="H18" s="75"/>
      <c r="I18" s="76"/>
      <c r="J18" s="75"/>
      <c r="K18" s="76"/>
      <c r="L18" s="75"/>
      <c r="M18" s="76"/>
      <c r="N18" s="75"/>
      <c r="O18" s="76"/>
      <c r="P18" s="75"/>
      <c r="Q18" s="76"/>
      <c r="R18" s="75"/>
      <c r="S18" s="76"/>
      <c r="T18" s="75"/>
    </row>
    <row r="19" spans="1:20" ht="15.75">
      <c r="A19" s="68"/>
      <c r="B19" s="68" t="s">
        <v>42</v>
      </c>
      <c r="C19" s="68"/>
      <c r="D19" s="68"/>
      <c r="E19" s="68"/>
      <c r="F19" s="75">
        <v>0</v>
      </c>
      <c r="G19" s="76"/>
      <c r="H19" s="75">
        <v>0</v>
      </c>
      <c r="I19" s="76"/>
      <c r="J19" s="75">
        <v>0</v>
      </c>
      <c r="K19" s="76"/>
      <c r="L19" s="75">
        <v>0</v>
      </c>
      <c r="M19" s="76"/>
      <c r="N19" s="75">
        <v>0</v>
      </c>
      <c r="O19" s="76"/>
      <c r="P19" s="75">
        <v>0</v>
      </c>
      <c r="Q19" s="76"/>
      <c r="R19" s="75">
        <v>0</v>
      </c>
      <c r="S19" s="76"/>
      <c r="T19" s="75">
        <f>SUM(F19:R19)</f>
        <v>0</v>
      </c>
    </row>
    <row r="20" spans="1:20" ht="15.75">
      <c r="A20" s="68" t="s">
        <v>56</v>
      </c>
      <c r="B20" s="68"/>
      <c r="C20" s="68"/>
      <c r="D20" s="68"/>
      <c r="E20" s="68"/>
      <c r="F20" s="75">
        <v>0</v>
      </c>
      <c r="G20" s="76"/>
      <c r="H20" s="75">
        <v>0</v>
      </c>
      <c r="I20" s="76"/>
      <c r="J20" s="75">
        <v>0</v>
      </c>
      <c r="K20" s="76"/>
      <c r="L20" s="75">
        <v>0</v>
      </c>
      <c r="M20" s="76"/>
      <c r="N20" s="75">
        <v>0</v>
      </c>
      <c r="O20" s="76"/>
      <c r="P20" s="75">
        <v>0</v>
      </c>
      <c r="Q20" s="76"/>
      <c r="R20" s="75">
        <v>0</v>
      </c>
      <c r="S20" s="76"/>
      <c r="T20" s="75">
        <f>SUM(F20:R20)</f>
        <v>0</v>
      </c>
    </row>
    <row r="21" spans="1:20" ht="16.5" thickBot="1">
      <c r="A21" s="68" t="s">
        <v>118</v>
      </c>
      <c r="B21" s="68"/>
      <c r="C21" s="68"/>
      <c r="D21" s="68"/>
      <c r="E21" s="68"/>
      <c r="F21" s="83">
        <f>SUM(F12:F20)</f>
        <v>562965</v>
      </c>
      <c r="G21" s="84"/>
      <c r="H21" s="83">
        <f>SUM(H12:H20)</f>
        <v>595505</v>
      </c>
      <c r="I21" s="84"/>
      <c r="J21" s="83">
        <f>SUM(J12:J20)</f>
        <v>102250</v>
      </c>
      <c r="K21" s="84"/>
      <c r="L21" s="83">
        <f>SUM(L12:L13)</f>
        <v>4585</v>
      </c>
      <c r="M21" s="84"/>
      <c r="N21" s="83">
        <f>SUM(N12:N13)</f>
        <v>7998</v>
      </c>
      <c r="O21" s="84"/>
      <c r="P21" s="83">
        <f>SUM(P12:P20)</f>
        <v>0</v>
      </c>
      <c r="Q21" s="84"/>
      <c r="R21" s="83">
        <f>SUM(R12:R13,R16:R20)</f>
        <v>158432</v>
      </c>
      <c r="S21" s="84"/>
      <c r="T21" s="83">
        <f>SUM(T12:T13,T16:T20)</f>
        <v>1431735</v>
      </c>
    </row>
    <row r="22" spans="1:20" ht="15.75">
      <c r="A22" s="68"/>
      <c r="B22" s="68"/>
      <c r="C22" s="68"/>
      <c r="D22" s="68"/>
      <c r="E22" s="68"/>
      <c r="F22" s="69"/>
      <c r="G22" s="68"/>
      <c r="H22" s="69"/>
      <c r="I22" s="68"/>
      <c r="J22" s="69"/>
      <c r="K22" s="68"/>
      <c r="L22" s="69"/>
      <c r="M22" s="68"/>
      <c r="N22" s="68"/>
      <c r="O22" s="68"/>
      <c r="P22" s="69"/>
      <c r="Q22" s="68"/>
      <c r="R22" s="69"/>
      <c r="S22" s="68"/>
      <c r="T22" s="69"/>
    </row>
    <row r="23" spans="1:20" ht="15.75">
      <c r="A23" s="68" t="s">
        <v>66</v>
      </c>
      <c r="B23" s="68"/>
      <c r="C23" s="68"/>
      <c r="D23" s="68"/>
      <c r="E23" s="68"/>
      <c r="F23" s="69"/>
      <c r="G23" s="68"/>
      <c r="H23" s="69"/>
      <c r="I23" s="68"/>
      <c r="J23" s="69"/>
      <c r="K23" s="68"/>
      <c r="L23" s="69"/>
      <c r="M23" s="68"/>
      <c r="N23" s="68"/>
      <c r="O23" s="68"/>
      <c r="P23" s="69"/>
      <c r="Q23" s="68"/>
      <c r="R23" s="69"/>
      <c r="S23" s="68"/>
      <c r="T23" s="69"/>
    </row>
    <row r="24" spans="1:20" ht="15.75">
      <c r="A24" s="68"/>
      <c r="B24" s="68"/>
      <c r="C24" s="68"/>
      <c r="D24" s="68"/>
      <c r="E24" s="68"/>
      <c r="F24" s="69"/>
      <c r="G24" s="68"/>
      <c r="H24" s="69"/>
      <c r="I24" s="68"/>
      <c r="J24" s="69"/>
      <c r="K24" s="68"/>
      <c r="L24" s="69"/>
      <c r="M24" s="68"/>
      <c r="N24" s="68"/>
      <c r="O24" s="68"/>
      <c r="P24" s="69"/>
      <c r="Q24" s="68"/>
      <c r="R24" s="69"/>
      <c r="S24" s="68"/>
      <c r="T24" s="69"/>
    </row>
    <row r="25" spans="1:20" ht="15.75">
      <c r="A25" s="68"/>
      <c r="B25" s="68"/>
      <c r="C25" s="68"/>
      <c r="D25" s="68"/>
      <c r="E25" s="68"/>
      <c r="F25" s="69"/>
      <c r="G25" s="68"/>
      <c r="H25" s="69"/>
      <c r="I25" s="68"/>
      <c r="J25" s="69"/>
      <c r="K25" s="68"/>
      <c r="L25" s="69"/>
      <c r="M25" s="68"/>
      <c r="N25" s="68"/>
      <c r="O25" s="68"/>
      <c r="P25" s="69"/>
      <c r="Q25" s="68"/>
      <c r="R25" s="69"/>
      <c r="S25" s="68"/>
      <c r="T25" s="69"/>
    </row>
    <row r="26" spans="1:20" ht="15.75">
      <c r="A26" s="74" t="s">
        <v>51</v>
      </c>
      <c r="B26" s="68"/>
      <c r="C26" s="68"/>
      <c r="D26" s="68"/>
      <c r="E26" s="68"/>
      <c r="F26" s="75">
        <v>562965</v>
      </c>
      <c r="G26" s="76"/>
      <c r="H26" s="75">
        <v>595505</v>
      </c>
      <c r="I26" s="76"/>
      <c r="J26" s="75">
        <v>117224</v>
      </c>
      <c r="K26" s="76"/>
      <c r="L26" s="75">
        <v>4329</v>
      </c>
      <c r="M26" s="76"/>
      <c r="N26" s="75">
        <v>7998</v>
      </c>
      <c r="O26" s="76"/>
      <c r="P26" s="75">
        <v>0</v>
      </c>
      <c r="Q26" s="76"/>
      <c r="R26" s="75">
        <v>155594</v>
      </c>
      <c r="S26" s="76"/>
      <c r="T26" s="77">
        <f>SUM(F26:R26)</f>
        <v>1443615</v>
      </c>
    </row>
    <row r="27" spans="1:20" ht="15.75">
      <c r="A27" s="78" t="s">
        <v>52</v>
      </c>
      <c r="B27" s="79"/>
      <c r="C27" s="79"/>
      <c r="D27" s="79"/>
      <c r="E27" s="79"/>
      <c r="F27" s="80">
        <v>0</v>
      </c>
      <c r="G27" s="81"/>
      <c r="H27" s="80">
        <v>0</v>
      </c>
      <c r="I27" s="81"/>
      <c r="J27" s="80">
        <v>0</v>
      </c>
      <c r="K27" s="81"/>
      <c r="L27" s="80">
        <v>279</v>
      </c>
      <c r="M27" s="81"/>
      <c r="N27" s="80">
        <v>0</v>
      </c>
      <c r="O27" s="81"/>
      <c r="P27" s="80">
        <v>0</v>
      </c>
      <c r="Q27" s="81"/>
      <c r="R27" s="80">
        <v>0</v>
      </c>
      <c r="S27" s="81"/>
      <c r="T27" s="82">
        <f>SUM(F27:R27)</f>
        <v>279</v>
      </c>
    </row>
    <row r="28" spans="1:20" ht="15.75">
      <c r="A28" s="68" t="s">
        <v>120</v>
      </c>
      <c r="B28" s="68"/>
      <c r="C28" s="68"/>
      <c r="D28" s="68"/>
      <c r="E28" s="68"/>
      <c r="F28" s="75"/>
      <c r="G28" s="76"/>
      <c r="H28" s="75"/>
      <c r="I28" s="76"/>
      <c r="J28" s="75"/>
      <c r="K28" s="76"/>
      <c r="L28" s="75"/>
      <c r="M28" s="76"/>
      <c r="N28" s="75"/>
      <c r="O28" s="76"/>
      <c r="P28" s="75"/>
      <c r="Q28" s="76"/>
      <c r="R28" s="75"/>
      <c r="S28" s="76"/>
      <c r="T28" s="75"/>
    </row>
    <row r="29" spans="1:20" ht="15.75">
      <c r="A29" s="68"/>
      <c r="B29" s="68" t="s">
        <v>119</v>
      </c>
      <c r="C29" s="68"/>
      <c r="D29" s="68"/>
      <c r="E29" s="68"/>
      <c r="F29" s="75">
        <v>0</v>
      </c>
      <c r="G29" s="76"/>
      <c r="H29" s="75">
        <v>0</v>
      </c>
      <c r="I29" s="76"/>
      <c r="J29" s="75">
        <v>0</v>
      </c>
      <c r="K29" s="76"/>
      <c r="L29" s="75">
        <v>279</v>
      </c>
      <c r="M29" s="76"/>
      <c r="N29" s="75">
        <v>0</v>
      </c>
      <c r="O29" s="76"/>
      <c r="P29" s="75">
        <v>0</v>
      </c>
      <c r="Q29" s="76"/>
      <c r="R29" s="75">
        <v>0</v>
      </c>
      <c r="S29" s="76"/>
      <c r="T29" s="75">
        <f>SUM(F29:R29)</f>
        <v>279</v>
      </c>
    </row>
    <row r="30" spans="1:20" ht="15.75">
      <c r="A30" s="68" t="s">
        <v>55</v>
      </c>
      <c r="B30" s="68"/>
      <c r="C30" s="68"/>
      <c r="D30" s="68"/>
      <c r="E30" s="68"/>
      <c r="F30" s="75">
        <v>0</v>
      </c>
      <c r="G30" s="76"/>
      <c r="H30" s="75">
        <v>0</v>
      </c>
      <c r="I30" s="76"/>
      <c r="J30" s="75">
        <v>0</v>
      </c>
      <c r="K30" s="76"/>
      <c r="L30" s="75">
        <v>0</v>
      </c>
      <c r="M30" s="76"/>
      <c r="N30" s="75">
        <v>0</v>
      </c>
      <c r="O30" s="76"/>
      <c r="P30" s="75">
        <v>0</v>
      </c>
      <c r="Q30" s="76"/>
      <c r="R30" s="75">
        <f>+'P&amp;L'!L45</f>
        <v>44660</v>
      </c>
      <c r="S30" s="76"/>
      <c r="T30" s="75">
        <f>SUM(F30:R30)</f>
        <v>44660</v>
      </c>
    </row>
    <row r="31" spans="1:20" ht="15.75">
      <c r="A31" s="68" t="s">
        <v>63</v>
      </c>
      <c r="B31" s="68"/>
      <c r="C31" s="68"/>
      <c r="D31" s="68"/>
      <c r="E31" s="68"/>
      <c r="F31" s="75"/>
      <c r="G31" s="76"/>
      <c r="H31" s="75"/>
      <c r="I31" s="76"/>
      <c r="J31" s="75"/>
      <c r="K31" s="76"/>
      <c r="L31" s="75"/>
      <c r="M31" s="76"/>
      <c r="N31" s="75"/>
      <c r="O31" s="76"/>
      <c r="P31" s="75"/>
      <c r="Q31" s="76"/>
      <c r="R31" s="75"/>
      <c r="S31" s="76"/>
      <c r="T31" s="75"/>
    </row>
    <row r="32" spans="1:20" ht="15.75">
      <c r="A32" s="68"/>
      <c r="B32" s="68" t="s">
        <v>42</v>
      </c>
      <c r="C32" s="68"/>
      <c r="D32" s="68"/>
      <c r="E32" s="68"/>
      <c r="F32" s="75">
        <v>0</v>
      </c>
      <c r="G32" s="76"/>
      <c r="H32" s="75">
        <v>0</v>
      </c>
      <c r="I32" s="76"/>
      <c r="J32" s="75">
        <v>0</v>
      </c>
      <c r="K32" s="76"/>
      <c r="L32" s="75">
        <v>0</v>
      </c>
      <c r="M32" s="76"/>
      <c r="N32" s="75">
        <v>0</v>
      </c>
      <c r="O32" s="76"/>
      <c r="P32" s="75">
        <v>0</v>
      </c>
      <c r="Q32" s="76"/>
      <c r="R32" s="75">
        <v>0</v>
      </c>
      <c r="S32" s="76"/>
      <c r="T32" s="75">
        <f>SUM(F32:R32)</f>
        <v>0</v>
      </c>
    </row>
    <row r="33" spans="1:20" ht="15.75">
      <c r="A33" s="68" t="s">
        <v>56</v>
      </c>
      <c r="B33" s="68"/>
      <c r="C33" s="68"/>
      <c r="D33" s="68"/>
      <c r="E33" s="68"/>
      <c r="F33" s="75">
        <v>0</v>
      </c>
      <c r="G33" s="76"/>
      <c r="H33" s="75">
        <v>0</v>
      </c>
      <c r="I33" s="76"/>
      <c r="J33" s="75">
        <v>0</v>
      </c>
      <c r="K33" s="76"/>
      <c r="L33" s="75">
        <v>0</v>
      </c>
      <c r="M33" s="76"/>
      <c r="N33" s="75">
        <v>0</v>
      </c>
      <c r="O33" s="76"/>
      <c r="P33" s="75">
        <v>0</v>
      </c>
      <c r="Q33" s="76"/>
      <c r="R33" s="75">
        <v>-20266</v>
      </c>
      <c r="S33" s="76"/>
      <c r="T33" s="75">
        <f>SUM(F33:R33)</f>
        <v>-20266</v>
      </c>
    </row>
    <row r="34" spans="1:20" ht="16.5" thickBot="1">
      <c r="A34" s="68" t="s">
        <v>116</v>
      </c>
      <c r="B34" s="68"/>
      <c r="C34" s="68"/>
      <c r="D34" s="68"/>
      <c r="E34" s="68"/>
      <c r="F34" s="83">
        <f>SUM(F26:F33)</f>
        <v>562965</v>
      </c>
      <c r="G34" s="84"/>
      <c r="H34" s="83">
        <f>SUM(H26:H33)</f>
        <v>595505</v>
      </c>
      <c r="I34" s="84"/>
      <c r="J34" s="83">
        <f>SUM(J26:J33)</f>
        <v>117224</v>
      </c>
      <c r="K34" s="84"/>
      <c r="L34" s="83">
        <f>SUM(L26:L27)</f>
        <v>4608</v>
      </c>
      <c r="M34" s="84"/>
      <c r="N34" s="83">
        <f>SUM(N26:N27)</f>
        <v>7998</v>
      </c>
      <c r="O34" s="84"/>
      <c r="P34" s="83">
        <f>SUM(P26:P33)</f>
        <v>0</v>
      </c>
      <c r="Q34" s="84"/>
      <c r="R34" s="83">
        <f>SUM(R26:R27,R30:R33)</f>
        <v>179988</v>
      </c>
      <c r="S34" s="84"/>
      <c r="T34" s="83">
        <f>SUM(T26:T27,T30:T33)</f>
        <v>1468288</v>
      </c>
    </row>
    <row r="37" ht="15.75">
      <c r="T37" s="65"/>
    </row>
  </sheetData>
  <mergeCells count="2">
    <mergeCell ref="A1:T1"/>
    <mergeCell ref="A2:T2"/>
  </mergeCells>
  <printOptions horizontalCentered="1"/>
  <pageMargins left="0.5" right="0.68" top="0.58" bottom="0.47" header="0.34" footer="0.26"/>
  <pageSetup horizontalDpi="600" verticalDpi="600" orientation="landscape" paperSize="9" scale="95" r:id="rId2"/>
  <headerFooter alignWithMargins="0">
    <oddFooter>&amp;R&amp;"Times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80" zoomScaleSheetLayoutView="80" workbookViewId="0" topLeftCell="A1">
      <selection activeCell="A5" sqref="A5:M5"/>
    </sheetView>
  </sheetViews>
  <sheetFormatPr defaultColWidth="9.140625" defaultRowHeight="12.75"/>
  <cols>
    <col min="1" max="2" width="1.7109375" style="26" customWidth="1"/>
    <col min="3" max="3" width="4.421875" style="26" customWidth="1"/>
    <col min="4" max="5" width="1.7109375" style="26" customWidth="1"/>
    <col min="6" max="6" width="10.57421875" style="26" customWidth="1"/>
    <col min="7" max="7" width="1.7109375" style="26" customWidth="1"/>
    <col min="8" max="9" width="9.140625" style="26" customWidth="1"/>
    <col min="10" max="10" width="14.8515625" style="26" customWidth="1"/>
    <col min="11" max="11" width="6.28125" style="26" customWidth="1"/>
    <col min="12" max="12" width="9.140625" style="26" customWidth="1"/>
    <col min="13" max="13" width="15.28125" style="26" customWidth="1"/>
    <col min="14" max="14" width="9.140625" style="26" customWidth="1"/>
    <col min="15" max="15" width="12.421875" style="26" bestFit="1" customWidth="1"/>
    <col min="16" max="16384" width="9.140625" style="26" customWidth="1"/>
  </cols>
  <sheetData>
    <row r="1" ht="15.75">
      <c r="M1" s="28" t="s">
        <v>123</v>
      </c>
    </row>
    <row r="2" ht="15.75">
      <c r="M2" s="28"/>
    </row>
    <row r="4" spans="1:13" ht="15.75">
      <c r="A4" s="95" t="s">
        <v>73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5.75">
      <c r="A5" s="95" t="s">
        <v>125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7" ht="15.75">
      <c r="M7" s="41">
        <v>2002</v>
      </c>
    </row>
    <row r="8" ht="15.75">
      <c r="M8" s="28" t="s">
        <v>90</v>
      </c>
    </row>
    <row r="9" ht="15.75">
      <c r="M9" s="28" t="s">
        <v>74</v>
      </c>
    </row>
    <row r="10" ht="15.75">
      <c r="M10" s="42" t="s">
        <v>91</v>
      </c>
    </row>
    <row r="11" spans="1:13" ht="15.75">
      <c r="A11" s="29" t="s">
        <v>75</v>
      </c>
      <c r="M11" s="28" t="s">
        <v>35</v>
      </c>
    </row>
    <row r="13" spans="2:13" ht="15.75">
      <c r="B13" s="26" t="s">
        <v>76</v>
      </c>
      <c r="M13" s="30">
        <v>70150</v>
      </c>
    </row>
    <row r="14" spans="2:13" ht="15.75">
      <c r="B14" s="26" t="s">
        <v>77</v>
      </c>
      <c r="M14" s="30"/>
    </row>
    <row r="15" spans="3:13" ht="15.75">
      <c r="C15" s="26" t="s">
        <v>92</v>
      </c>
      <c r="M15" s="30">
        <v>970</v>
      </c>
    </row>
    <row r="16" spans="3:13" ht="15.75">
      <c r="C16" s="26" t="s">
        <v>93</v>
      </c>
      <c r="M16" s="30">
        <v>48342</v>
      </c>
    </row>
    <row r="17" spans="3:13" ht="15.75">
      <c r="C17" s="26" t="s">
        <v>94</v>
      </c>
      <c r="M17" s="30">
        <v>3519</v>
      </c>
    </row>
    <row r="18" spans="3:13" ht="15.75">
      <c r="C18" s="26" t="s">
        <v>124</v>
      </c>
      <c r="M18" s="30">
        <v>14744</v>
      </c>
    </row>
    <row r="19" spans="3:13" ht="15.75">
      <c r="C19" s="26" t="s">
        <v>67</v>
      </c>
      <c r="M19" s="44">
        <v>24108</v>
      </c>
    </row>
    <row r="20" spans="3:13" ht="15.75">
      <c r="C20" s="26" t="s">
        <v>68</v>
      </c>
      <c r="M20" s="30">
        <f>SUM(M13:M19)</f>
        <v>161833</v>
      </c>
    </row>
    <row r="21" ht="15.75">
      <c r="M21" s="30"/>
    </row>
    <row r="22" spans="2:13" ht="15.75">
      <c r="B22" s="26" t="s">
        <v>78</v>
      </c>
      <c r="M22" s="30"/>
    </row>
    <row r="23" spans="3:13" ht="15.75">
      <c r="C23" s="26" t="s">
        <v>95</v>
      </c>
      <c r="M23" s="66">
        <v>1279</v>
      </c>
    </row>
    <row r="24" spans="3:13" ht="15.75">
      <c r="C24" s="26" t="s">
        <v>96</v>
      </c>
      <c r="M24" s="66">
        <v>-168693</v>
      </c>
    </row>
    <row r="25" spans="3:13" ht="15.75">
      <c r="C25" s="26" t="s">
        <v>97</v>
      </c>
      <c r="M25" s="66">
        <v>8</v>
      </c>
    </row>
    <row r="26" spans="3:13" ht="15.75">
      <c r="C26" s="26" t="s">
        <v>98</v>
      </c>
      <c r="M26" s="66">
        <v>-36152</v>
      </c>
    </row>
    <row r="27" spans="3:13" ht="15.75">
      <c r="C27" s="26" t="s">
        <v>99</v>
      </c>
      <c r="M27" s="66">
        <v>28509</v>
      </c>
    </row>
    <row r="28" spans="3:13" ht="15.75">
      <c r="C28" s="26" t="s">
        <v>100</v>
      </c>
      <c r="M28" s="66">
        <v>172927</v>
      </c>
    </row>
    <row r="29" spans="3:13" ht="15.75">
      <c r="C29" s="26" t="s">
        <v>114</v>
      </c>
      <c r="M29" s="66">
        <v>-724113</v>
      </c>
    </row>
    <row r="30" spans="3:13" ht="15.75">
      <c r="C30" s="26" t="s">
        <v>115</v>
      </c>
      <c r="M30" s="66">
        <v>-908714</v>
      </c>
    </row>
    <row r="31" spans="3:13" ht="15.75">
      <c r="C31" s="26" t="s">
        <v>101</v>
      </c>
      <c r="M31" s="30">
        <v>113730</v>
      </c>
    </row>
    <row r="32" spans="3:13" ht="15.75">
      <c r="C32" s="26" t="s">
        <v>102</v>
      </c>
      <c r="M32" s="30">
        <v>8523</v>
      </c>
    </row>
    <row r="33" spans="3:13" ht="15.75">
      <c r="C33" s="26" t="s">
        <v>103</v>
      </c>
      <c r="M33" s="30">
        <v>14624</v>
      </c>
    </row>
    <row r="34" spans="3:13" ht="15.75">
      <c r="C34" s="26" t="s">
        <v>104</v>
      </c>
      <c r="M34" s="30">
        <v>345</v>
      </c>
    </row>
    <row r="35" spans="3:13" ht="15.75">
      <c r="C35" s="26" t="s">
        <v>127</v>
      </c>
      <c r="M35" s="30">
        <v>-386</v>
      </c>
    </row>
    <row r="36" spans="3:13" ht="15.75">
      <c r="C36" s="26" t="s">
        <v>128</v>
      </c>
      <c r="M36" s="44">
        <v>-151</v>
      </c>
    </row>
    <row r="37" spans="2:13" ht="15.75">
      <c r="B37" s="26" t="s">
        <v>105</v>
      </c>
      <c r="M37" s="64">
        <f>SUM(M20:M36)</f>
        <v>-1336431</v>
      </c>
    </row>
    <row r="38" spans="3:13" ht="15.75">
      <c r="C38" s="26" t="s">
        <v>106</v>
      </c>
      <c r="M38" s="64">
        <v>-22983</v>
      </c>
    </row>
    <row r="39" spans="3:13" ht="15.75">
      <c r="C39" s="26" t="s">
        <v>107</v>
      </c>
      <c r="M39" s="64">
        <v>0</v>
      </c>
    </row>
    <row r="40" spans="2:13" ht="15.75">
      <c r="B40" s="26" t="s">
        <v>108</v>
      </c>
      <c r="M40" s="45">
        <f>+M37+M38+M39</f>
        <v>-1359414</v>
      </c>
    </row>
    <row r="41" spans="13:15" ht="15.75">
      <c r="M41" s="30"/>
      <c r="O41" s="46"/>
    </row>
    <row r="42" spans="1:13" ht="15.75">
      <c r="A42" s="29" t="s">
        <v>79</v>
      </c>
      <c r="M42" s="30"/>
    </row>
    <row r="43" ht="15.75">
      <c r="M43" s="30"/>
    </row>
    <row r="44" spans="2:13" ht="15.75">
      <c r="B44" s="26" t="s">
        <v>69</v>
      </c>
      <c r="M44" s="30">
        <v>-14852</v>
      </c>
    </row>
    <row r="45" spans="2:13" ht="15.75">
      <c r="B45" s="26" t="s">
        <v>109</v>
      </c>
      <c r="M45" s="30">
        <v>-691234</v>
      </c>
    </row>
    <row r="46" spans="2:13" ht="15.75">
      <c r="B46" s="26" t="s">
        <v>110</v>
      </c>
      <c r="M46" s="30">
        <v>74408</v>
      </c>
    </row>
    <row r="47" spans="2:13" ht="15.75">
      <c r="B47" s="26" t="s">
        <v>80</v>
      </c>
      <c r="M47" s="45">
        <f>SUM(M44:M46)</f>
        <v>-631678</v>
      </c>
    </row>
    <row r="48" ht="15.75">
      <c r="M48" s="30"/>
    </row>
    <row r="49" ht="15.75">
      <c r="M49" s="28" t="s">
        <v>123</v>
      </c>
    </row>
    <row r="50" ht="15.75">
      <c r="M50" s="28"/>
    </row>
    <row r="51" ht="15.75">
      <c r="M51" s="30"/>
    </row>
    <row r="52" spans="1:13" ht="15.75">
      <c r="A52" s="90" t="s">
        <v>73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ht="15.75">
      <c r="A53" s="90" t="s">
        <v>126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ht="15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41">
        <v>2002</v>
      </c>
    </row>
    <row r="56" spans="1:13" ht="15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8" t="s">
        <v>90</v>
      </c>
    </row>
    <row r="57" spans="1:13" ht="15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8" t="s">
        <v>74</v>
      </c>
    </row>
    <row r="58" spans="1:13" ht="15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42" t="s">
        <v>91</v>
      </c>
    </row>
    <row r="59" spans="1:13" ht="15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8" t="s">
        <v>35</v>
      </c>
    </row>
    <row r="60" spans="1:13" ht="15.75">
      <c r="A60" s="29" t="s">
        <v>81</v>
      </c>
      <c r="M60" s="30"/>
    </row>
    <row r="61" ht="15.75">
      <c r="M61" s="30"/>
    </row>
    <row r="62" spans="2:13" ht="15.75">
      <c r="B62" s="26" t="s">
        <v>111</v>
      </c>
      <c r="M62" s="30">
        <v>43000</v>
      </c>
    </row>
    <row r="63" spans="2:13" ht="15.75">
      <c r="B63" s="26" t="s">
        <v>112</v>
      </c>
      <c r="M63" s="30">
        <v>-20267</v>
      </c>
    </row>
    <row r="64" spans="2:13" ht="15.75">
      <c r="B64" s="26" t="s">
        <v>82</v>
      </c>
      <c r="M64" s="45">
        <f>SUM(M62:M63)</f>
        <v>22733</v>
      </c>
    </row>
    <row r="65" ht="15.75">
      <c r="M65" s="30"/>
    </row>
    <row r="66" spans="1:13" ht="15.75">
      <c r="A66" s="29" t="s">
        <v>70</v>
      </c>
      <c r="M66" s="30">
        <f>+M64+M47+M40</f>
        <v>-1968359</v>
      </c>
    </row>
    <row r="67" spans="1:13" ht="15.75">
      <c r="A67" s="29"/>
      <c r="M67" s="30"/>
    </row>
    <row r="68" spans="1:13" ht="15.75">
      <c r="A68" s="29" t="s">
        <v>113</v>
      </c>
      <c r="M68" s="30">
        <v>3675921</v>
      </c>
    </row>
    <row r="69" ht="15.75">
      <c r="M69" s="30"/>
    </row>
    <row r="70" spans="1:13" ht="16.5" thickBot="1">
      <c r="A70" s="29" t="s">
        <v>83</v>
      </c>
      <c r="M70" s="24">
        <f>+M68+M66</f>
        <v>1707562</v>
      </c>
    </row>
    <row r="71" spans="2:13" ht="15.75">
      <c r="B71" s="26" t="s">
        <v>84</v>
      </c>
      <c r="M71" s="30"/>
    </row>
    <row r="72" spans="3:13" ht="15.75">
      <c r="C72" s="26" t="s">
        <v>33</v>
      </c>
      <c r="M72" s="30">
        <v>241929</v>
      </c>
    </row>
    <row r="73" spans="3:13" ht="15.75">
      <c r="C73" s="26" t="s">
        <v>71</v>
      </c>
      <c r="M73" s="44">
        <v>1465633</v>
      </c>
    </row>
    <row r="74" ht="16.5" thickBot="1">
      <c r="M74" s="47">
        <f>SUM(M72:M73)</f>
        <v>1707562</v>
      </c>
    </row>
    <row r="78" ht="15.75">
      <c r="M78" s="46">
        <f>+M74-M70</f>
        <v>0</v>
      </c>
    </row>
  </sheetData>
  <mergeCells count="4">
    <mergeCell ref="A4:M4"/>
    <mergeCell ref="A5:M5"/>
    <mergeCell ref="A52:M52"/>
    <mergeCell ref="A53:M53"/>
  </mergeCells>
  <printOptions/>
  <pageMargins left="0.75" right="0.75" top="1" bottom="0.68" header="0.5" footer="0.5"/>
  <pageSetup horizontalDpi="600" verticalDpi="600" orientation="portrait" paperSize="9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ISLAM MALAYSIA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aziz</dc:creator>
  <cp:keywords/>
  <dc:description/>
  <cp:lastModifiedBy>suzlina</cp:lastModifiedBy>
  <cp:lastPrinted>2003-02-26T23:54:47Z</cp:lastPrinted>
  <dcterms:created xsi:type="dcterms:W3CDTF">2002-10-23T07:32:02Z</dcterms:created>
  <dcterms:modified xsi:type="dcterms:W3CDTF">2003-02-27T04:06:31Z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